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540" windowWidth="19695" windowHeight="6825" activeTab="1"/>
  </bookViews>
  <sheets>
    <sheet name="Document Control" sheetId="8" r:id="rId1"/>
    <sheet name="Input" sheetId="1" r:id="rId2"/>
    <sheet name="Output" sheetId="3" r:id="rId3"/>
    <sheet name="Variables" sheetId="7" r:id="rId4"/>
  </sheets>
  <externalReferences>
    <externalReference r:id="rId5"/>
  </externalReferences>
  <definedNames>
    <definedName name="_xlnm.Print_Area" localSheetId="3">Variables!$A$1:$J$54</definedName>
    <definedName name="SmallSiteThreshold">Variables!$B$43</definedName>
    <definedName name="ThickClientBW">Variables!$B$46</definedName>
    <definedName name="ThickClientBW2">Variables!#REF!</definedName>
    <definedName name="ThickClientConcurrancy">Variables!$B$45</definedName>
    <definedName name="ThinClientBW">Variables!$B$48</definedName>
    <definedName name="ThinClientTotal">'[1]Solution Input'!#REF!</definedName>
    <definedName name="UserTotal">'[1]Solution Input'!#REF!</definedName>
    <definedName name="VDIBronzeBW">Variables!$F$10</definedName>
    <definedName name="VDIConcurrency">Variables!#REF!</definedName>
    <definedName name="VDISilverGoldBW">Variables!$J$8</definedName>
    <definedName name="VirtualApplianceThreshold">Variables!$B$44</definedName>
    <definedName name="WANConcurrancy">Variables!$B$45</definedName>
  </definedNames>
  <calcPr calcId="152511"/>
</workbook>
</file>

<file path=xl/calcChain.xml><?xml version="1.0" encoding="utf-8"?>
<calcChain xmlns="http://schemas.openxmlformats.org/spreadsheetml/2006/main">
  <c r="E10" i="1" l="1"/>
  <c r="C27" i="3" l="1"/>
  <c r="C25" i="3"/>
  <c r="C24" i="3"/>
  <c r="C23" i="3"/>
  <c r="C22" i="3"/>
  <c r="C21" i="3"/>
  <c r="C20" i="3"/>
  <c r="I19" i="1"/>
  <c r="I15" i="1"/>
  <c r="I24" i="1"/>
  <c r="F6" i="1" l="1"/>
  <c r="G9" i="3"/>
  <c r="E9" i="3"/>
  <c r="F9" i="3"/>
  <c r="D9" i="3"/>
  <c r="C9" i="3" l="1"/>
  <c r="G8" i="1"/>
  <c r="G7" i="1"/>
  <c r="G8" i="3" l="1"/>
  <c r="E8" i="3"/>
  <c r="G5" i="3"/>
  <c r="E5" i="3"/>
  <c r="D55" i="3"/>
  <c r="D56" i="3"/>
  <c r="E12" i="3" l="1"/>
  <c r="G12" i="3"/>
  <c r="E71" i="3"/>
  <c r="E70" i="3"/>
  <c r="E69" i="3"/>
  <c r="C8" i="1" l="1"/>
  <c r="C46" i="3" s="1"/>
  <c r="D46" i="3" s="1"/>
  <c r="E56" i="3"/>
  <c r="E55" i="3"/>
  <c r="C45" i="3" l="1"/>
  <c r="J24" i="3"/>
  <c r="H24" i="3"/>
  <c r="J25" i="3"/>
  <c r="H25" i="3"/>
  <c r="L23" i="3"/>
  <c r="F23" i="3"/>
  <c r="J23" i="3" s="1"/>
  <c r="L21" i="3"/>
  <c r="F21" i="3"/>
  <c r="H21" i="3" s="1"/>
  <c r="I21" i="3" s="1"/>
  <c r="L20" i="3"/>
  <c r="F20" i="3"/>
  <c r="J20" i="3" s="1"/>
  <c r="C47" i="3" l="1"/>
  <c r="D45" i="3"/>
  <c r="D47" i="3" s="1"/>
  <c r="D54" i="3" s="1"/>
  <c r="E54" i="3" s="1"/>
  <c r="H23" i="3"/>
  <c r="J21" i="3"/>
  <c r="H20" i="3"/>
  <c r="F5" i="3"/>
  <c r="D5" i="3"/>
  <c r="D8" i="3"/>
  <c r="F8" i="3"/>
  <c r="D7" i="3"/>
  <c r="F6" i="3"/>
  <c r="D6" i="3"/>
  <c r="F10" i="3"/>
  <c r="D10" i="3"/>
  <c r="G25" i="3" s="1"/>
  <c r="F11" i="3"/>
  <c r="D11" i="3"/>
  <c r="M20" i="3" l="1"/>
  <c r="C5" i="3"/>
  <c r="M25" i="3"/>
  <c r="C10" i="3"/>
  <c r="M26" i="3"/>
  <c r="C11" i="3"/>
  <c r="M21" i="3"/>
  <c r="C6" i="3"/>
  <c r="M23" i="3"/>
  <c r="C8" i="3"/>
  <c r="G26" i="3"/>
  <c r="G21" i="3"/>
  <c r="G23" i="3"/>
  <c r="I23" i="3" s="1"/>
  <c r="D12" i="3"/>
  <c r="G20" i="3"/>
  <c r="G22" i="3"/>
  <c r="I22" i="3" s="1"/>
  <c r="F7" i="3"/>
  <c r="C7" i="3" s="1"/>
  <c r="G24" i="3"/>
  <c r="M24" i="3"/>
  <c r="K21" i="3"/>
  <c r="W19" i="7"/>
  <c r="V19" i="7"/>
  <c r="U19" i="7"/>
  <c r="T19" i="7"/>
  <c r="P21" i="3" l="1"/>
  <c r="Q21" i="3" s="1"/>
  <c r="E21" i="3" s="1"/>
  <c r="N21" i="3"/>
  <c r="O21" i="3" s="1"/>
  <c r="D21" i="3" s="1"/>
  <c r="P25" i="3"/>
  <c r="N25" i="3"/>
  <c r="O25" i="3" s="1"/>
  <c r="P24" i="3"/>
  <c r="N24" i="3"/>
  <c r="P23" i="3"/>
  <c r="Q23" i="3" s="1"/>
  <c r="N23" i="3"/>
  <c r="O23" i="3" s="1"/>
  <c r="D23" i="3" s="1"/>
  <c r="P20" i="3"/>
  <c r="Q20" i="3" s="1"/>
  <c r="N20" i="3"/>
  <c r="O20" i="3" s="1"/>
  <c r="C12" i="3"/>
  <c r="K23" i="3"/>
  <c r="M22" i="3"/>
  <c r="O22" i="3" s="1"/>
  <c r="D22" i="3" s="1"/>
  <c r="F12" i="3"/>
  <c r="D32" i="1"/>
  <c r="D31" i="1"/>
  <c r="D34" i="1"/>
  <c r="D33" i="1"/>
  <c r="K22" i="3"/>
  <c r="I25" i="3"/>
  <c r="K25" i="3"/>
  <c r="Q25" i="3"/>
  <c r="Q24" i="3"/>
  <c r="O24" i="3"/>
  <c r="K24" i="3"/>
  <c r="I24" i="3"/>
  <c r="C52" i="7"/>
  <c r="J43" i="7"/>
  <c r="F11" i="7"/>
  <c r="D25" i="3" l="1"/>
  <c r="E23" i="3"/>
  <c r="D24" i="3"/>
  <c r="E24" i="3"/>
  <c r="E25" i="3"/>
  <c r="T31" i="3"/>
  <c r="Q22" i="3"/>
  <c r="E22" i="3" s="1"/>
  <c r="F34" i="1"/>
  <c r="D50" i="3"/>
  <c r="E50" i="3" s="1"/>
  <c r="D35" i="1"/>
  <c r="F31" i="1"/>
  <c r="D52" i="3"/>
  <c r="D53" i="3"/>
  <c r="O27" i="3"/>
  <c r="F32" i="1"/>
  <c r="Q27" i="3" l="1"/>
  <c r="E52" i="3"/>
  <c r="E53" i="3"/>
  <c r="K20" i="3"/>
  <c r="E20" i="3" s="1"/>
  <c r="I20" i="3"/>
  <c r="D20" i="3" s="1"/>
  <c r="F33" i="1"/>
  <c r="G33" i="1"/>
  <c r="H33" i="1"/>
  <c r="D27" i="3" l="1"/>
  <c r="E40" i="3" s="1"/>
  <c r="D63" i="3"/>
  <c r="F35" i="1"/>
  <c r="D69" i="3" s="1"/>
  <c r="E33" i="3"/>
  <c r="D33" i="3"/>
  <c r="E27" i="3"/>
  <c r="F40" i="3" s="1"/>
  <c r="K27" i="3"/>
  <c r="I27" i="3"/>
  <c r="G27" i="3"/>
  <c r="D40" i="3" l="1"/>
  <c r="G34" i="1"/>
  <c r="H34" i="1"/>
  <c r="G32" i="1"/>
  <c r="H32" i="1"/>
  <c r="H31" i="1"/>
  <c r="G31" i="1"/>
  <c r="E34" i="3" l="1"/>
  <c r="D51" i="3"/>
  <c r="D57" i="3" s="1"/>
  <c r="D31" i="3"/>
  <c r="D62" i="3"/>
  <c r="D61" i="3"/>
  <c r="H35" i="1"/>
  <c r="D71" i="3" s="1"/>
  <c r="G35" i="1"/>
  <c r="D64" i="3"/>
  <c r="E31" i="3"/>
  <c r="E32" i="3"/>
  <c r="D32" i="3"/>
  <c r="D34" i="3"/>
  <c r="E51" i="3" l="1"/>
  <c r="E57" i="3" s="1"/>
  <c r="D65" i="3"/>
  <c r="D70" i="3"/>
  <c r="E38" i="3"/>
  <c r="D35" i="3"/>
  <c r="F38" i="3"/>
  <c r="E35" i="3"/>
  <c r="E39" i="3"/>
  <c r="F39" i="3"/>
  <c r="D38" i="3" l="1"/>
  <c r="D39" i="3"/>
</calcChain>
</file>

<file path=xl/comments1.xml><?xml version="1.0" encoding="utf-8"?>
<comments xmlns="http://schemas.openxmlformats.org/spreadsheetml/2006/main">
  <authors>
    <author>Author</author>
  </authors>
  <commentList>
    <comment ref="B6" authorId="0" shapeId="0">
      <text>
        <r>
          <rPr>
            <b/>
            <sz val="9"/>
            <color indexed="81"/>
            <rFont val="Tahoma"/>
            <family val="2"/>
          </rPr>
          <t>Author:</t>
        </r>
        <r>
          <rPr>
            <sz val="9"/>
            <color indexed="81"/>
            <rFont val="Tahoma"/>
            <family val="2"/>
          </rPr>
          <t xml:space="preserve">
Number of physical data centers</t>
        </r>
      </text>
    </comment>
    <comment ref="F6" authorId="0" shapeId="0">
      <text>
        <r>
          <rPr>
            <b/>
            <sz val="9"/>
            <color indexed="81"/>
            <rFont val="Tahoma"/>
            <family val="2"/>
          </rPr>
          <t>Author:</t>
        </r>
        <r>
          <rPr>
            <sz val="9"/>
            <color indexed="81"/>
            <rFont val="Tahoma"/>
            <family val="2"/>
          </rPr>
          <t xml:space="preserve">
The sum of users from all data centers.
When Disaster Recovery option is selected DR % is added to the total number of user.  
Note:
DR % is added only to DC1 and DC2 !!!</t>
        </r>
      </text>
    </comment>
    <comment ref="B8" authorId="0" shapeId="0">
      <text>
        <r>
          <rPr>
            <b/>
            <sz val="9"/>
            <color indexed="81"/>
            <rFont val="Tahoma"/>
            <family val="2"/>
          </rPr>
          <t>Author:</t>
        </r>
        <r>
          <rPr>
            <sz val="9"/>
            <color indexed="81"/>
            <rFont val="Tahoma"/>
            <family val="2"/>
          </rPr>
          <t xml:space="preserve">
Assumption:
Each physical DC is configured with 1 XenDesktop site.
ToDo action:
In case of high security requirements modify the algoritm to allow create more than 1 site in physical DC
</t>
        </r>
      </text>
    </comment>
    <comment ref="B10" authorId="0" shapeId="0">
      <text>
        <r>
          <rPr>
            <b/>
            <sz val="9"/>
            <color indexed="81"/>
            <rFont val="Tahoma"/>
            <family val="2"/>
          </rPr>
          <t>Author:</t>
        </r>
        <r>
          <rPr>
            <sz val="9"/>
            <color indexed="81"/>
            <rFont val="Tahoma"/>
            <family val="2"/>
          </rPr>
          <t xml:space="preserve">
Disaster Recovery option can be used only if 2 data centers are selected
</t>
        </r>
      </text>
    </comment>
    <comment ref="E13" authorId="0" shapeId="0">
      <text>
        <r>
          <rPr>
            <b/>
            <sz val="9"/>
            <color indexed="81"/>
            <rFont val="Tahoma"/>
            <family val="2"/>
          </rPr>
          <t>Author:</t>
        </r>
        <r>
          <rPr>
            <sz val="9"/>
            <color indexed="81"/>
            <rFont val="Tahoma"/>
            <family val="2"/>
          </rPr>
          <t xml:space="preserve">
1-2 office productivity apps or kiosk</t>
        </r>
      </text>
    </comment>
    <comment ref="E14" authorId="0" shapeId="0">
      <text>
        <r>
          <rPr>
            <b/>
            <sz val="9"/>
            <color indexed="81"/>
            <rFont val="Tahoma"/>
            <family val="2"/>
          </rPr>
          <t>Author:</t>
        </r>
        <r>
          <rPr>
            <sz val="9"/>
            <color indexed="81"/>
            <rFont val="Tahoma"/>
            <family val="2"/>
          </rPr>
          <t xml:space="preserve">
2-10 office productivity apps with light multimedia use</t>
        </r>
      </text>
    </comment>
    <comment ref="E15" authorId="0" shapeId="0">
      <text>
        <r>
          <rPr>
            <b/>
            <sz val="9"/>
            <color indexed="81"/>
            <rFont val="Tahoma"/>
            <family val="2"/>
          </rPr>
          <t>Author:</t>
        </r>
        <r>
          <rPr>
            <sz val="9"/>
            <color indexed="81"/>
            <rFont val="Tahoma"/>
            <family val="2"/>
          </rPr>
          <t xml:space="preserve">
Multimedia, data processing or application development</t>
        </r>
      </text>
    </comment>
    <comment ref="B18" authorId="0" shapeId="0">
      <text>
        <r>
          <rPr>
            <b/>
            <sz val="9"/>
            <color indexed="81"/>
            <rFont val="Tahoma"/>
            <family val="2"/>
          </rPr>
          <t>Author:</t>
        </r>
        <r>
          <rPr>
            <sz val="9"/>
            <color indexed="81"/>
            <rFont val="Tahoma"/>
            <family val="2"/>
          </rPr>
          <t xml:space="preserve">
Used to calculate the required WAN bandwith.
Assumption:
Calculation is done based on Windows 7 operating system and H.264 codec</t>
        </r>
      </text>
    </comment>
    <comment ref="B28" authorId="0" shapeId="0">
      <text>
        <r>
          <rPr>
            <b/>
            <sz val="9"/>
            <color indexed="81"/>
            <rFont val="Tahoma"/>
            <family val="2"/>
          </rPr>
          <t xml:space="preserve">Author:
</t>
        </r>
      </text>
    </comment>
  </commentList>
</comments>
</file>

<file path=xl/comments2.xml><?xml version="1.0" encoding="utf-8"?>
<comments xmlns="http://schemas.openxmlformats.org/spreadsheetml/2006/main">
  <authors>
    <author>Author</author>
  </authors>
  <commentList>
    <comment ref="B5" authorId="0" shapeId="0">
      <text>
        <r>
          <rPr>
            <b/>
            <sz val="9"/>
            <color indexed="81"/>
            <rFont val="Tahoma"/>
            <family val="2"/>
          </rPr>
          <t>Author:</t>
        </r>
        <r>
          <rPr>
            <sz val="9"/>
            <color indexed="81"/>
            <rFont val="Tahoma"/>
            <family val="2"/>
          </rPr>
          <t xml:space="preserve">
Studio is included in DDC instalation </t>
        </r>
      </text>
    </comment>
    <comment ref="B6" authorId="0" shapeId="0">
      <text>
        <r>
          <rPr>
            <b/>
            <sz val="9"/>
            <color indexed="81"/>
            <rFont val="Tahoma"/>
            <family val="2"/>
          </rPr>
          <t>Author:</t>
        </r>
        <r>
          <rPr>
            <sz val="9"/>
            <color indexed="81"/>
            <rFont val="Tahoma"/>
            <family val="2"/>
          </rPr>
          <t xml:space="preserve">
The required number of SQL instances in each location is 3.
Assumptions:
1. To provide High Availibity SQL server is configured to utilize SQL Miroring option.  
2. SQL instance in each physical location will host all XenDesktop databases and PVS database.
</t>
        </r>
      </text>
    </comment>
    <comment ref="B7" authorId="0" shapeId="0">
      <text>
        <r>
          <rPr>
            <b/>
            <sz val="9"/>
            <color indexed="81"/>
            <rFont val="Tahoma"/>
            <charset val="1"/>
          </rPr>
          <t>Author:</t>
        </r>
        <r>
          <rPr>
            <sz val="9"/>
            <color indexed="81"/>
            <rFont val="Tahoma"/>
            <charset val="1"/>
          </rPr>
          <t xml:space="preserve">
Assumption:
Only one central license server is used. 
If a additional license server is required in DC2 set value to 1 in the coresponding colum.
</t>
        </r>
      </text>
    </comment>
    <comment ref="B9" authorId="0" shapeId="0">
      <text>
        <r>
          <rPr>
            <b/>
            <sz val="9"/>
            <color indexed="81"/>
            <rFont val="Tahoma"/>
            <family val="2"/>
          </rPr>
          <t>Author:</t>
        </r>
        <r>
          <rPr>
            <sz val="9"/>
            <color indexed="81"/>
            <rFont val="Tahoma"/>
            <family val="2"/>
          </rPr>
          <t xml:space="preserve">
Provision server can be used as Virtual or physical.
Assumption:
TFTP or PXE services are instaled on the provisioning server 
</t>
        </r>
      </text>
    </comment>
    <comment ref="B10" authorId="0" shapeId="0">
      <text>
        <r>
          <rPr>
            <b/>
            <sz val="9"/>
            <color indexed="81"/>
            <rFont val="Tahoma"/>
            <family val="2"/>
          </rPr>
          <t>Author:</t>
        </r>
        <r>
          <rPr>
            <sz val="9"/>
            <color indexed="81"/>
            <rFont val="Tahoma"/>
            <family val="2"/>
          </rPr>
          <t xml:space="preserve">
Desktop Director is used for mon itoring purposes.
Assumption:
Citrix Director will be installed on the dedicated server.
If servers hosting Desktop Delivery Controler can be used for Director set value to 0 for each DC. 
</t>
        </r>
      </text>
    </comment>
    <comment ref="B11" authorId="0" shapeId="0">
      <text>
        <r>
          <rPr>
            <b/>
            <sz val="9"/>
            <color indexed="81"/>
            <rFont val="Tahoma"/>
            <family val="2"/>
          </rPr>
          <t>Author:</t>
        </r>
        <r>
          <rPr>
            <sz val="9"/>
            <color indexed="81"/>
            <rFont val="Tahoma"/>
            <family val="2"/>
          </rPr>
          <t xml:space="preserve">
The number of appliances is set to 2 regardless the number of users. 
When choosing between platform and models there are three important choices:
1. Are you allowed to virtualize DMZ functionality; If not the answer is always MPX
2. The amount of Bandwidth;
3. The amount of SSL transactions.</t>
        </r>
      </text>
    </comment>
    <comment ref="I21" authorId="0" shapeId="0">
      <text>
        <r>
          <rPr>
            <b/>
            <sz val="9"/>
            <color indexed="81"/>
            <rFont val="Tahoma"/>
            <family val="2"/>
          </rPr>
          <t>Author:</t>
        </r>
        <r>
          <rPr>
            <sz val="9"/>
            <color indexed="81"/>
            <rFont val="Tahoma"/>
            <family val="2"/>
          </rPr>
          <t xml:space="preserve">
SQL is configured in miroring to provide HA.
For partner servers "
"normal" CPU parameters are calculated. For witness server 1 CPU is calculated</t>
        </r>
      </text>
    </comment>
    <comment ref="K21" authorId="0" shapeId="0">
      <text>
        <r>
          <rPr>
            <b/>
            <sz val="9"/>
            <color indexed="81"/>
            <rFont val="Tahoma"/>
            <family val="2"/>
          </rPr>
          <t>Author:</t>
        </r>
        <r>
          <rPr>
            <sz val="9"/>
            <color indexed="81"/>
            <rFont val="Tahoma"/>
            <family val="2"/>
          </rPr>
          <t xml:space="preserve">
SQL is configured in miroring to provide HA.
For partner servers "
"normal" RAM parameters are calculated. For witness server 2 GB of RAM is calculated</t>
        </r>
      </text>
    </comment>
    <comment ref="O21" authorId="0" shapeId="0">
      <text>
        <r>
          <rPr>
            <b/>
            <sz val="9"/>
            <color indexed="81"/>
            <rFont val="Tahoma"/>
            <family val="2"/>
          </rPr>
          <t>Author:</t>
        </r>
        <r>
          <rPr>
            <sz val="9"/>
            <color indexed="81"/>
            <rFont val="Tahoma"/>
            <family val="2"/>
          </rPr>
          <t xml:space="preserve">
SQL is configured in miroring to provide HA.
For partner servers "
"normal" CPU parameters are calculated. For witness server 1 CPU is calculated</t>
        </r>
      </text>
    </comment>
    <comment ref="Q21" authorId="0" shapeId="0">
      <text>
        <r>
          <rPr>
            <b/>
            <sz val="9"/>
            <color indexed="81"/>
            <rFont val="Tahoma"/>
            <family val="2"/>
          </rPr>
          <t>Author:</t>
        </r>
        <r>
          <rPr>
            <sz val="9"/>
            <color indexed="81"/>
            <rFont val="Tahoma"/>
            <family val="2"/>
          </rPr>
          <t xml:space="preserve">
SQL is configured in miroring to provide HA.
For partner servers "
"normal" RAM parameters are calculated. For witness server 2 GB of RAM is calculated</t>
        </r>
      </text>
    </comment>
    <comment ref="D35" authorId="0" shapeId="0">
      <text>
        <r>
          <rPr>
            <b/>
            <sz val="9"/>
            <color indexed="81"/>
            <rFont val="Tahoma"/>
            <charset val="1"/>
          </rPr>
          <t>Author:</t>
        </r>
        <r>
          <rPr>
            <sz val="9"/>
            <color indexed="81"/>
            <rFont val="Tahoma"/>
            <charset val="1"/>
          </rPr>
          <t xml:space="preserve">
Total amount of CPU required by the user load including concurrency specified on the Input sheet.</t>
        </r>
      </text>
    </comment>
    <comment ref="E35" authorId="0" shapeId="0">
      <text>
        <r>
          <rPr>
            <b/>
            <sz val="9"/>
            <color indexed="81"/>
            <rFont val="Tahoma"/>
            <charset val="1"/>
          </rPr>
          <t>Author:</t>
        </r>
        <r>
          <rPr>
            <sz val="9"/>
            <color indexed="81"/>
            <rFont val="Tahoma"/>
            <charset val="1"/>
          </rPr>
          <t xml:space="preserve">
Total amount of RAM required by the user load including concurrency specified on the Input sheet.</t>
        </r>
      </text>
    </comment>
    <comment ref="B38" authorId="0" shapeId="0">
      <text>
        <r>
          <rPr>
            <b/>
            <sz val="9"/>
            <color indexed="81"/>
            <rFont val="Tahoma"/>
            <family val="2"/>
          </rPr>
          <t>Author:</t>
        </r>
        <r>
          <rPr>
            <sz val="9"/>
            <color indexed="81"/>
            <rFont val="Tahoma"/>
            <family val="2"/>
          </rPr>
          <t xml:space="preserve">
Blade calculation is done based on the total user count without user split per datacenter.
Only hardware for infrastructure servers can be spited per DC !!!  </t>
        </r>
      </text>
    </comment>
    <comment ref="D45" authorId="0" shapeId="0">
      <text>
        <r>
          <rPr>
            <b/>
            <sz val="9"/>
            <color indexed="81"/>
            <rFont val="Tahoma"/>
            <family val="2"/>
          </rPr>
          <t>Author:</t>
        </r>
        <r>
          <rPr>
            <sz val="9"/>
            <color indexed="81"/>
            <rFont val="Tahoma"/>
            <family val="2"/>
          </rPr>
          <t xml:space="preserve">
Assumption:
Every single database instance is calculated with size 2 GB.
ToDo action:
Modify algoritm to calculate the real size for PVS and XD databases.</t>
        </r>
      </text>
    </comment>
    <comment ref="B50" authorId="0" shapeId="0">
      <text>
        <r>
          <rPr>
            <b/>
            <sz val="9"/>
            <color indexed="81"/>
            <rFont val="Tahoma"/>
            <family val="2"/>
          </rPr>
          <t>Author:</t>
        </r>
        <r>
          <rPr>
            <sz val="9"/>
            <color indexed="81"/>
            <rFont val="Tahoma"/>
            <family val="2"/>
          </rPr>
          <t xml:space="preserve">
Personal vDisk is used to store all installed software and user personalization settings. All techniques used for profile management, folder redirection and number and type of software users will be installing can impact the required PvD size.
Write cache requirements are calculated based on the following formula:
PvD size = number of users * PvD size</t>
        </r>
      </text>
    </comment>
    <comment ref="B51" authorId="0" shapeId="0">
      <text>
        <r>
          <rPr>
            <b/>
            <sz val="9"/>
            <color indexed="81"/>
            <rFont val="Tahoma"/>
            <family val="2"/>
          </rPr>
          <t>Author:</t>
        </r>
        <r>
          <rPr>
            <sz val="9"/>
            <color indexed="81"/>
            <rFont val="Tahoma"/>
            <family val="2"/>
          </rPr>
          <t xml:space="preserve">
Write Cache is where the difference settings are kept and also where some other persistent settings like event logs, antivirus definition files and any other item(s) are stored that need to persist between reboots of the desktop/vm.
Depending the type of applications and frequency of restarts the cache file can grow, which can affect the used storage. The cache file gets cleared out upon the VM restart. The required storage used for cache can be reduced when proper VM restart policy is implemented.
Write cache requirements are calculated based on the following formula:
Hosted VDI:
Write cache drive = size of write cache + size of page file
Hosted shared:
Write cache drive = (profile size +temp file)* max CCU + size of the page file</t>
        </r>
      </text>
    </comment>
    <comment ref="B52" authorId="0" shapeId="0">
      <text>
        <r>
          <rPr>
            <b/>
            <sz val="9"/>
            <color indexed="81"/>
            <rFont val="Tahoma"/>
            <family val="2"/>
          </rPr>
          <t>Author:</t>
        </r>
        <r>
          <rPr>
            <sz val="9"/>
            <color indexed="81"/>
            <rFont val="Tahoma"/>
            <family val="2"/>
          </rPr>
          <t xml:space="preserve">
Write Cache is where the difference settings are kept and also where some other persistent settings like event logs, antivirus definition files and any other item(s) are stored that need to persist between reboots of the desktop/vm.
Depending the type of applications and frequency of restarts the cache file can grow, which can affect the used storage. The cache file gets cleared out upon the VM restart. The required storage used for cache can be reduced when proper VM restart policy is implemented.
Write cache requirements are calculated based on the following formula:
Hosted VDI:
Write cache drive = size of write cache + size of page file
Hosted shared:
Write cache drive = (profile size +temp file)* max CCU + size of the page file</t>
        </r>
      </text>
    </comment>
    <comment ref="B55" authorId="0" shapeId="0">
      <text>
        <r>
          <rPr>
            <b/>
            <sz val="9"/>
            <color indexed="81"/>
            <rFont val="Tahoma"/>
            <charset val="1"/>
          </rPr>
          <t>Author:</t>
        </r>
        <r>
          <rPr>
            <sz val="9"/>
            <color indexed="81"/>
            <rFont val="Tahoma"/>
            <charset val="1"/>
          </rPr>
          <t xml:space="preserve">
total size of vDisk + ((total size of vDisk * vDisk version change %) * maximum # of versions in vDisk chain)
</t>
        </r>
      </text>
    </comment>
    <comment ref="B56" authorId="0" shapeId="0">
      <text>
        <r>
          <rPr>
            <b/>
            <sz val="9"/>
            <color indexed="81"/>
            <rFont val="Tahoma"/>
            <charset val="1"/>
          </rPr>
          <t>Author:</t>
        </r>
        <r>
          <rPr>
            <sz val="9"/>
            <color indexed="81"/>
            <rFont val="Tahoma"/>
            <charset val="1"/>
          </rPr>
          <t xml:space="preserve">
total size of vDisk + ((total size of vDisk * vDisk version change %) * maximum # of versions in vDisk chain)
</t>
        </r>
      </text>
    </comment>
    <comment ref="B61" authorId="0" shapeId="0">
      <text>
        <r>
          <rPr>
            <b/>
            <sz val="9"/>
            <color indexed="81"/>
            <rFont val="Tahoma"/>
            <family val="2"/>
          </rPr>
          <t>Author:</t>
        </r>
        <r>
          <rPr>
            <sz val="9"/>
            <color indexed="81"/>
            <rFont val="Tahoma"/>
            <family val="2"/>
          </rPr>
          <t xml:space="preserve">
IOPS values provided by Citrix Consulting have been adopted to Atos standards using adoption ratio parameter defined in Variables sheet.</t>
        </r>
      </text>
    </comment>
    <comment ref="B62" authorId="0" shapeId="0">
      <text>
        <r>
          <rPr>
            <b/>
            <sz val="9"/>
            <color indexed="81"/>
            <rFont val="Tahoma"/>
            <family val="2"/>
          </rPr>
          <t>Author:</t>
        </r>
        <r>
          <rPr>
            <sz val="9"/>
            <color indexed="81"/>
            <rFont val="Tahoma"/>
            <family val="2"/>
          </rPr>
          <t xml:space="preserve">
IOPS values provided by Citrix Consulting have been adopted to Atos standards using adoption ratio parameter defined in Variables sheet.</t>
        </r>
      </text>
    </comment>
    <comment ref="B63" authorId="0" shapeId="0">
      <text>
        <r>
          <rPr>
            <b/>
            <sz val="9"/>
            <color indexed="81"/>
            <rFont val="Tahoma"/>
            <family val="2"/>
          </rPr>
          <t>Author:</t>
        </r>
        <r>
          <rPr>
            <sz val="9"/>
            <color indexed="81"/>
            <rFont val="Tahoma"/>
            <family val="2"/>
          </rPr>
          <t xml:space="preserve">
IOPS values provided by Citrix Consulting have been adopted to Atos standards using adoption ratio parameter defined in Variables sheet.</t>
        </r>
      </text>
    </comment>
    <comment ref="B64" authorId="0" shapeId="0">
      <text>
        <r>
          <rPr>
            <b/>
            <sz val="9"/>
            <color indexed="81"/>
            <rFont val="Tahoma"/>
            <family val="2"/>
          </rPr>
          <t>Author:</t>
        </r>
        <r>
          <rPr>
            <sz val="9"/>
            <color indexed="81"/>
            <rFont val="Tahoma"/>
            <family val="2"/>
          </rPr>
          <t xml:space="preserve">
IOPS values provided by Citrix Consulting have been adopted to Atos standards using adoption ratio parameter defined in Variables sheet.</t>
        </r>
      </text>
    </comment>
    <comment ref="B71" authorId="0" shapeId="0">
      <text>
        <r>
          <rPr>
            <b/>
            <sz val="9"/>
            <color indexed="81"/>
            <rFont val="Tahoma"/>
            <family val="2"/>
          </rPr>
          <t>Author:</t>
        </r>
        <r>
          <rPr>
            <sz val="9"/>
            <color indexed="81"/>
            <rFont val="Tahoma"/>
            <family val="2"/>
          </rPr>
          <t xml:space="preserve">
Bandwith calculated only for defined % of heavy users.
% of user who require 3D applications is defined on the Input sheet
</t>
        </r>
      </text>
    </comment>
  </commentList>
</comments>
</file>

<file path=xl/comments3.xml><?xml version="1.0" encoding="utf-8"?>
<comments xmlns="http://schemas.openxmlformats.org/spreadsheetml/2006/main">
  <authors>
    <author>Author</author>
  </authors>
  <commentList>
    <comment ref="B5" authorId="0" shapeId="0">
      <text>
        <r>
          <rPr>
            <b/>
            <sz val="9"/>
            <color indexed="81"/>
            <rFont val="Tahoma"/>
            <family val="2"/>
          </rPr>
          <t>Author:</t>
        </r>
        <r>
          <rPr>
            <sz val="9"/>
            <color indexed="81"/>
            <rFont val="Tahoma"/>
            <family val="2"/>
          </rPr>
          <t xml:space="preserve">
Based on StoreFront design white paper SF can support 6000 user connections per hour in an intensive usage scenario (users log on, enumarate their resources and subscribe and unsubscribe to a resources) and up to 25 000 connections per hour in light usage scenario.</t>
        </r>
      </text>
    </comment>
    <comment ref="B6" authorId="0" shapeId="0">
      <text>
        <r>
          <rPr>
            <b/>
            <sz val="9"/>
            <color indexed="81"/>
            <rFont val="Tahoma"/>
            <charset val="1"/>
          </rPr>
          <t>Author:</t>
        </r>
        <r>
          <rPr>
            <sz val="9"/>
            <color indexed="81"/>
            <rFont val="Tahoma"/>
            <charset val="1"/>
          </rPr>
          <t xml:space="preserve">
For optimal PVS performance the number of diffrencing disk should not exceed more than 5 -7 versions.</t>
        </r>
      </text>
    </comment>
    <comment ref="B7" authorId="0" shapeId="0">
      <text>
        <r>
          <rPr>
            <b/>
            <sz val="9"/>
            <color indexed="81"/>
            <rFont val="Tahoma"/>
            <charset val="1"/>
          </rPr>
          <t>Author:</t>
        </r>
        <r>
          <rPr>
            <sz val="9"/>
            <color indexed="81"/>
            <rFont val="Tahoma"/>
            <charset val="1"/>
          </rPr>
          <t xml:space="preserve">
Size of differencing disk = % of the master vDisk image</t>
        </r>
      </text>
    </comment>
    <comment ref="A11" authorId="0" shapeId="0">
      <text>
        <r>
          <rPr>
            <b/>
            <sz val="9"/>
            <color indexed="81"/>
            <rFont val="Tahoma"/>
            <charset val="1"/>
          </rPr>
          <t>Author:</t>
        </r>
        <r>
          <rPr>
            <sz val="9"/>
            <color indexed="81"/>
            <rFont val="Tahoma"/>
            <charset val="1"/>
          </rPr>
          <t xml:space="preserve">
Assumtion:
Server with Quad-Core processors with HT disabled.
</t>
        </r>
      </text>
    </comment>
    <comment ref="B11" authorId="0" shapeId="0">
      <text>
        <r>
          <rPr>
            <b/>
            <sz val="9"/>
            <color indexed="81"/>
            <rFont val="Tahoma"/>
            <charset val="1"/>
          </rPr>
          <t>Author:</t>
        </r>
        <r>
          <rPr>
            <sz val="9"/>
            <color indexed="81"/>
            <rFont val="Tahoma"/>
            <charset val="1"/>
          </rPr>
          <t xml:space="preserve">
By default PVS can boot 500 devices simultaneously. Max number of streams calculated based on default settings.
Max streams = # of ports *# of threads per port
Quad-Core CPU with HT
2 proc, Threads 16, PVS ports 20 - max number of streams 320
Quad-Core CPU
2 proc, Threads 8, PVS ports 48, max number of streams 384
Dual-Core CPU with HT
4 proc, Threads 8, PVS ports 60, max number of streams 320
Dual-Core CPU
4 proc, Threads 8, PVS ports 60, max number of streams 320</t>
        </r>
      </text>
    </comment>
    <comment ref="A51" authorId="0" shapeId="0">
      <text>
        <r>
          <rPr>
            <b/>
            <sz val="9"/>
            <color indexed="81"/>
            <rFont val="Tahoma"/>
            <family val="2"/>
          </rPr>
          <t>Author:</t>
        </r>
        <r>
          <rPr>
            <sz val="9"/>
            <color indexed="81"/>
            <rFont val="Tahoma"/>
            <family val="2"/>
          </rPr>
          <t xml:space="preserve">
This value will be used to increase the the standard IOPS values provided by Citrix consulting to required value.
</t>
        </r>
      </text>
    </comment>
    <comment ref="E51" authorId="0" shapeId="0">
      <text>
        <r>
          <rPr>
            <b/>
            <sz val="9"/>
            <color indexed="81"/>
            <rFont val="Tahoma"/>
            <family val="2"/>
          </rPr>
          <t>Author:</t>
        </r>
        <r>
          <rPr>
            <sz val="9"/>
            <color indexed="81"/>
            <rFont val="Tahoma"/>
            <family val="2"/>
          </rPr>
          <t xml:space="preserve">
This value will be used to increase the the standard IOPS values provided by Citrix consulting to required value
</t>
        </r>
      </text>
    </comment>
  </commentList>
</comments>
</file>

<file path=xl/sharedStrings.xml><?xml version="1.0" encoding="utf-8"?>
<sst xmlns="http://schemas.openxmlformats.org/spreadsheetml/2006/main" count="385" uniqueCount="248">
  <si>
    <t>Light</t>
  </si>
  <si>
    <t>Normal</t>
  </si>
  <si>
    <t>Heavy</t>
  </si>
  <si>
    <t>Windows 8</t>
  </si>
  <si>
    <t>Windows 7</t>
  </si>
  <si>
    <t>Windows XP</t>
  </si>
  <si>
    <t>Win 12k</t>
  </si>
  <si>
    <t>Win 2k08 R2</t>
  </si>
  <si>
    <t>Dual Socket</t>
  </si>
  <si>
    <t>Pooled VDI</t>
  </si>
  <si>
    <t>Hosted Shared</t>
  </si>
  <si>
    <t>IOPS requirements</t>
  </si>
  <si>
    <t>Assigned VDI 
(Personal vDisk)</t>
  </si>
  <si>
    <t>Quad Socket</t>
  </si>
  <si>
    <t>Installed</t>
  </si>
  <si>
    <t>Provisioning Services</t>
  </si>
  <si>
    <t>Machine Creation Services</t>
  </si>
  <si>
    <t>Provisioning Services – Write Cache</t>
  </si>
  <si>
    <t>Machine Creation Services – Difference Disk</t>
  </si>
  <si>
    <t>Desktop Delivery Controller</t>
  </si>
  <si>
    <t>Database (Microsoft SQL Server)</t>
  </si>
  <si>
    <t>Storage</t>
  </si>
  <si>
    <t>Servers</t>
  </si>
  <si>
    <t>Light users:</t>
  </si>
  <si>
    <t>Normal users:</t>
  </si>
  <si>
    <t>Heavy users:</t>
  </si>
  <si>
    <t>light</t>
  </si>
  <si>
    <t>normal</t>
  </si>
  <si>
    <t>heavy</t>
  </si>
  <si>
    <t>Citrix XenApp/XenDesktop VMs</t>
  </si>
  <si>
    <t>Number</t>
  </si>
  <si>
    <t>XenApp Servers (VMs)</t>
  </si>
  <si>
    <t>XenDesktop Persistent VMs</t>
  </si>
  <si>
    <t>CPU Cores</t>
  </si>
  <si>
    <t>Storage Class</t>
  </si>
  <si>
    <t>Raw Total (GB)</t>
  </si>
  <si>
    <t>Raw Total (TB)</t>
  </si>
  <si>
    <t>CPU</t>
  </si>
  <si>
    <t>Director</t>
  </si>
  <si>
    <t>Citrix 7 / 7.5 sizing tool</t>
  </si>
  <si>
    <t>NetScaler Gateway</t>
  </si>
  <si>
    <t>Infrastructure components</t>
  </si>
  <si>
    <t>vCPU</t>
  </si>
  <si>
    <t>vRAM</t>
  </si>
  <si>
    <t>total vCPU</t>
  </si>
  <si>
    <t>total vRAM</t>
  </si>
  <si>
    <t xml:space="preserve">totals: </t>
  </si>
  <si>
    <t>7.5</t>
  </si>
  <si>
    <t>Provisioning Server</t>
  </si>
  <si>
    <t>License server</t>
  </si>
  <si>
    <t>StoreFront server</t>
  </si>
  <si>
    <t>optional:</t>
  </si>
  <si>
    <t>required:</t>
  </si>
  <si>
    <t xml:space="preserve">instances Hosted VDI (Random Non-Persistent): </t>
  </si>
  <si>
    <t xml:space="preserve">instances Hosted VDI (Static Non-Persistent): </t>
  </si>
  <si>
    <t xml:space="preserve">instances Hosted VDI (Static Persistent): </t>
  </si>
  <si>
    <t>Light applications:</t>
  </si>
  <si>
    <t>Normal applications:</t>
  </si>
  <si>
    <t>Heavy applications:</t>
  </si>
  <si>
    <t>Status</t>
  </si>
  <si>
    <t xml:space="preserve">Hypervisor: </t>
  </si>
  <si>
    <t>Server OS:</t>
  </si>
  <si>
    <t>Type of profile:</t>
  </si>
  <si>
    <t>Local profile</t>
  </si>
  <si>
    <t>Yes</t>
  </si>
  <si>
    <t>Concurrency VDI:</t>
  </si>
  <si>
    <t>SBC Images:</t>
  </si>
  <si>
    <t>XenDesktop version:</t>
  </si>
  <si>
    <t>Server Type</t>
  </si>
  <si>
    <t>Type A</t>
  </si>
  <si>
    <t xml:space="preserve">Hosted Shared </t>
  </si>
  <si>
    <t>Server 2012</t>
  </si>
  <si>
    <t>OS</t>
  </si>
  <si>
    <t>Server 2008 R2</t>
  </si>
  <si>
    <t>N/A</t>
  </si>
  <si>
    <t>XenDesktop sites:</t>
  </si>
  <si>
    <t>Variables</t>
  </si>
  <si>
    <t>Citrix XenApp</t>
  </si>
  <si>
    <t>Citrix XenDesktop</t>
  </si>
  <si>
    <t>Citrix General</t>
  </si>
  <si>
    <t>XenApp Users Per XenApp VM</t>
  </si>
  <si>
    <t>Desktops per Server</t>
  </si>
  <si>
    <t>XenApp VMs per core</t>
  </si>
  <si>
    <t>Servers per vPVS</t>
  </si>
  <si>
    <t>Desktops per Delivery Controller</t>
  </si>
  <si>
    <t>Users per Data Collector</t>
  </si>
  <si>
    <t>Users per vCentre Server</t>
  </si>
  <si>
    <t>Bandwidth (Kbps) per user</t>
  </si>
  <si>
    <t>Non-Persistent Storage per user (GB)</t>
  </si>
  <si>
    <t>Storage per XenApp Server (GB)</t>
  </si>
  <si>
    <t>Persistent Storage per user (GB)</t>
  </si>
  <si>
    <t>GB RAM per VM</t>
  </si>
  <si>
    <t>VMs per Core</t>
  </si>
  <si>
    <t>Application Publishing/Install/Setup</t>
  </si>
  <si>
    <t>Hours per Light Application</t>
  </si>
  <si>
    <t>Xen Hosts per Cluster</t>
  </si>
  <si>
    <t>Avg Storage per application (GB)</t>
  </si>
  <si>
    <t>Hours per Normal Application</t>
  </si>
  <si>
    <t>Stoage for Operating System (C:) (GB)</t>
  </si>
  <si>
    <t>Hours per Heavy Application</t>
  </si>
  <si>
    <t>Storage for Applications (D:) (GB)</t>
  </si>
  <si>
    <t>Server Specifications</t>
  </si>
  <si>
    <t>Hourly Resource Rate (GCM5) in EUR</t>
  </si>
  <si>
    <t>Blade enclosures per rack</t>
  </si>
  <si>
    <t>Infrastructure: CPU cores per blade</t>
  </si>
  <si>
    <t>Blades per enclosure</t>
  </si>
  <si>
    <t>Infrastructure: RAM per blade</t>
  </si>
  <si>
    <t>VDI Host: CPU cores per blade</t>
  </si>
  <si>
    <t>VDI Host: RAM cores per blade</t>
  </si>
  <si>
    <t>XenDesktop VDI User Type IOPS</t>
  </si>
  <si>
    <t>XenAppUser Type IOPS</t>
  </si>
  <si>
    <t>Avg IOPS per VM (Steady State)</t>
  </si>
  <si>
    <t>Avg IOPS per User (Steady State)</t>
  </si>
  <si>
    <t>Default values</t>
  </si>
  <si>
    <t>Default</t>
  </si>
  <si>
    <t>Total number of infrastructure servers</t>
  </si>
  <si>
    <t>Total</t>
  </si>
  <si>
    <t>DC1</t>
  </si>
  <si>
    <t>DC2</t>
  </si>
  <si>
    <t>Data Center 1</t>
  </si>
  <si>
    <t>Data Center 2</t>
  </si>
  <si>
    <t>Data Centers</t>
  </si>
  <si>
    <t>Users per StoreFront</t>
  </si>
  <si>
    <t>Assigned VDI (Personal vDisk)</t>
  </si>
  <si>
    <t>CPU requirements</t>
  </si>
  <si>
    <t>Memory requirements (GB)</t>
  </si>
  <si>
    <t>Note: The number of light, normal and heavy users that can be supported per physical core; move from dual to quad sockets is not linear and has been accounted for by a 15% drop in user density</t>
  </si>
  <si>
    <t>SSL required:</t>
  </si>
  <si>
    <t>Hyper-V ( Preferred )</t>
  </si>
  <si>
    <t>Win2K12 R2</t>
  </si>
  <si>
    <t>Hosting General - Hyper-V</t>
  </si>
  <si>
    <t>Hosting General - vSphere</t>
  </si>
  <si>
    <t>Hosting General - XenServer</t>
  </si>
  <si>
    <t>Web Interface Server ***not implemented</t>
  </si>
  <si>
    <t>XenClient Synchronizer ***not implemented</t>
  </si>
  <si>
    <t>VDI Images:</t>
  </si>
  <si>
    <t>Total vCPU</t>
  </si>
  <si>
    <t>Total vRAM</t>
  </si>
  <si>
    <t>Type A: CPU</t>
  </si>
  <si>
    <t>Type A: Stoage for OS (C:) (GB)</t>
  </si>
  <si>
    <t>Type A: RAM (GB)</t>
  </si>
  <si>
    <t>Type B: CPU</t>
  </si>
  <si>
    <t>Type B: RAM (GB)</t>
  </si>
  <si>
    <t>Type B: Stoage for OS (C:) (GB)</t>
  </si>
  <si>
    <t>Hardware parameters - StoreFront</t>
  </si>
  <si>
    <t>Hardware parameters - DDC</t>
  </si>
  <si>
    <t>Type C: CPU</t>
  </si>
  <si>
    <t>Type C: RAM (GB)</t>
  </si>
  <si>
    <t>Type C: Stoage for OS (C:) (GB)</t>
  </si>
  <si>
    <t>Hardware parameters - SQL</t>
  </si>
  <si>
    <t>Hardware parameters - PVS</t>
  </si>
  <si>
    <t>Hardware parameters - Director</t>
  </si>
  <si>
    <t>XenDesktop Non-Persistent Random VMs</t>
  </si>
  <si>
    <t>XenDesktop Non-Persistent Static VMs</t>
  </si>
  <si>
    <t>Shared Storage ( OS )</t>
  </si>
  <si>
    <t>Shared Storage ( DB )</t>
  </si>
  <si>
    <t>SBC Images Storage</t>
  </si>
  <si>
    <t>VDI Images Storage</t>
  </si>
  <si>
    <t>Total:</t>
  </si>
  <si>
    <t>Database parameters - SQL</t>
  </si>
  <si>
    <t>Databases per XenDesktop site</t>
  </si>
  <si>
    <t>XenDesktop database size (GB)</t>
  </si>
  <si>
    <t>PVS database size (GB)</t>
  </si>
  <si>
    <t>Databases</t>
  </si>
  <si>
    <t>XenDesktop databases</t>
  </si>
  <si>
    <t>PVS databases</t>
  </si>
  <si>
    <t>SQL databases instances</t>
  </si>
  <si>
    <t>Databases per PVS farm</t>
  </si>
  <si>
    <t>Totals:</t>
  </si>
  <si>
    <t>Total size (GB)</t>
  </si>
  <si>
    <t>Write Cache requirements</t>
  </si>
  <si>
    <t>Size</t>
  </si>
  <si>
    <t>Pagefile requirements</t>
  </si>
  <si>
    <t>Write cache - hosted VDI</t>
  </si>
  <si>
    <t>Write cache - hosted shared</t>
  </si>
  <si>
    <t>PVS - Max # of versions in vDisk chain</t>
  </si>
  <si>
    <t>PVS - Size of differencing disk</t>
  </si>
  <si>
    <t>PVS - hosted shared profile size (GB)</t>
  </si>
  <si>
    <t>PVS - hosted shared temp file (GB)</t>
  </si>
  <si>
    <t>Blades</t>
  </si>
  <si>
    <t>Physical Servers</t>
  </si>
  <si>
    <t>RAM</t>
  </si>
  <si>
    <t>XenApp VM Hosts (Blades)</t>
  </si>
  <si>
    <t>XenDesktop VM Hosts (Blades)</t>
  </si>
  <si>
    <t>Infrastructure VM Hosts (Blades)</t>
  </si>
  <si>
    <t xml:space="preserve">Bandwith </t>
  </si>
  <si>
    <t>Users with 3D Apps:</t>
  </si>
  <si>
    <t>Split for Flexcast types</t>
  </si>
  <si>
    <t>Hosted VDI Random:</t>
  </si>
  <si>
    <t>Hosted VDI Static:</t>
  </si>
  <si>
    <t>Hosted VDI Assigned:</t>
  </si>
  <si>
    <t>Split for user types</t>
  </si>
  <si>
    <t>Split for application types</t>
  </si>
  <si>
    <t>Users</t>
  </si>
  <si>
    <t>kb /s</t>
  </si>
  <si>
    <t>Session without video</t>
  </si>
  <si>
    <t>Session with HDX 3D PRO</t>
  </si>
  <si>
    <t>Bandwith requirements WAN  ( kbps )</t>
  </si>
  <si>
    <t>Support buffor for peak utilization</t>
  </si>
  <si>
    <t>Session with server reendered video</t>
  </si>
  <si>
    <t xml:space="preserve">        light users - no video</t>
  </si>
  <si>
    <t xml:space="preserve">        normal and heavy users - server reendered video</t>
  </si>
  <si>
    <t xml:space="preserve">        heavy users - 3D apps - HDX 3D PRO</t>
  </si>
  <si>
    <t>kbps per user</t>
  </si>
  <si>
    <t>WAN bandwith required for:</t>
  </si>
  <si>
    <t>Storage IOPS</t>
  </si>
  <si>
    <t>Atos IOPS adoption ratio</t>
  </si>
  <si>
    <t>Server 2012 R2</t>
  </si>
  <si>
    <t>Total IOPS</t>
  </si>
  <si>
    <t>Totals</t>
  </si>
  <si>
    <t>Change list</t>
  </si>
  <si>
    <t>Version</t>
  </si>
  <si>
    <t>Description</t>
  </si>
  <si>
    <t>Date</t>
  </si>
  <si>
    <t>Author</t>
  </si>
  <si>
    <t>Initial Draft</t>
  </si>
  <si>
    <t>Document Control</t>
  </si>
  <si>
    <t>Document Title</t>
  </si>
  <si>
    <t>Security Classification</t>
  </si>
  <si>
    <t>Document Date</t>
  </si>
  <si>
    <t>AG</t>
  </si>
  <si>
    <t>Andrzej Gołębiowski</t>
  </si>
  <si>
    <t>Personal vDisk - hosted VDI</t>
  </si>
  <si>
    <t>Personal vDisc size (GB):</t>
  </si>
  <si>
    <t xml:space="preserve">Disaster Recovery </t>
  </si>
  <si>
    <t>DR for DC2</t>
  </si>
  <si>
    <t>DR for DC1</t>
  </si>
  <si>
    <t>Expected value</t>
  </si>
  <si>
    <t>Total capacity:</t>
  </si>
  <si>
    <t>PVS - Streams per server</t>
  </si>
  <si>
    <t>PVS - max # of target devices per server</t>
  </si>
  <si>
    <t>DC 2</t>
  </si>
  <si>
    <t>DC 1</t>
  </si>
  <si>
    <t>Beta version</t>
  </si>
  <si>
    <t>Beta 1</t>
  </si>
  <si>
    <t>Split check:</t>
  </si>
  <si>
    <t>Standard</t>
  </si>
  <si>
    <t>This page contains all the variables used in the formulas in the toolset - only green fields are allowed for updates</t>
  </si>
  <si>
    <t>Image  size</t>
  </si>
  <si>
    <t>Hosts per Cluster</t>
  </si>
  <si>
    <t>Total servers</t>
  </si>
  <si>
    <t xml:space="preserve">VM capacity </t>
  </si>
  <si>
    <t>DR check:</t>
  </si>
  <si>
    <t>1.0</t>
  </si>
  <si>
    <t>XenDesktop Sizing Calclator</t>
  </si>
  <si>
    <t>Concurrency HS:</t>
  </si>
  <si>
    <t>Hosted Shared (HS):</t>
  </si>
  <si>
    <t xml:space="preserve">sessions for Hosted Shared (HS):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</si>
</sst>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 _€_-;\-* #,##0.00\ _€_-;_-* &quot;-&quot;??\ _€_-;_-@_-"/>
    <numFmt numFmtId="165" formatCode="_-* #,##0\ _€_-;\-* #,##0\ _€_-;_-* &quot;-&quot;??\ _€_-;_-@_-"/>
    <numFmt numFmtId="166" formatCode="_-* #,##0.00_-;_-* #,##0.00\-;_-* &quot;-&quot;??_-;_-@_-"/>
    <numFmt numFmtId="167" formatCode="_(* #,##0.00_);_(* \(#,##0.00\);_(* &quot;-&quot;??_);_(@_)"/>
    <numFmt numFmtId="168" formatCode="_-* #,##0_-;\-* #,##0_-;_-* &quot;-&quot;_-;_-@_-"/>
    <numFmt numFmtId="169" formatCode="_(&quot;€&quot;* #,##0.00_);_(&quot;€&quot;* \(#,##0.00\);_(&quot;€&quot;* &quot;-&quot;??_);_(@_)"/>
    <numFmt numFmtId="170" formatCode="_-* #,##0.00\ [$€-1]_-;\-* #,##0.00\ [$€-1]_-;_-* &quot;-&quot;??\ [$€-1]_-"/>
    <numFmt numFmtId="171" formatCode="#,##0.00###"/>
    <numFmt numFmtId="172" formatCode="dd\.\ mmm\ yyyy\ hh:mm"/>
    <numFmt numFmtId="173" formatCode="0.00\ &quot;min&quot;"/>
    <numFmt numFmtId="174" formatCode="&quot;Disabled&quot;;&quot;Enabled&quot;"/>
    <numFmt numFmtId="175" formatCode="&quot;No&quot;;&quot;Yes&quot;"/>
    <numFmt numFmtId="176" formatCode="_(&quot;$&quot;* #,##0.00_);_(&quot;$&quot;* \(#,##0.00\);_(&quot;$&quot;* &quot;-&quot;??_);_(@_)"/>
    <numFmt numFmtId="177" formatCode="0.0000"/>
    <numFmt numFmtId="178" formatCode="d\-mmm\-yyyy"/>
  </numFmts>
  <fonts count="61">
    <font>
      <sz val="10"/>
      <color theme="1"/>
      <name val="Arial"/>
      <family val="2"/>
    </font>
    <font>
      <sz val="10"/>
      <color theme="1"/>
      <name val="Arial"/>
      <family val="2"/>
    </font>
    <font>
      <sz val="10"/>
      <color rgb="FF006100"/>
      <name val="Arial"/>
      <family val="2"/>
    </font>
    <font>
      <b/>
      <sz val="10"/>
      <color theme="0"/>
      <name val="Arial"/>
      <family val="2"/>
    </font>
    <font>
      <b/>
      <sz val="10"/>
      <color theme="1"/>
      <name val="Arial"/>
      <family val="2"/>
    </font>
    <font>
      <sz val="10"/>
      <color theme="0"/>
      <name val="Arial"/>
      <family val="2"/>
    </font>
    <font>
      <i/>
      <sz val="10"/>
      <color theme="1"/>
      <name val="Arial"/>
      <family val="2"/>
    </font>
    <font>
      <b/>
      <sz val="10"/>
      <color rgb="FF006100"/>
      <name val="Arial"/>
      <family val="2"/>
    </font>
    <font>
      <sz val="10"/>
      <color rgb="FFFF0000"/>
      <name val="Arial"/>
      <family val="2"/>
    </font>
    <font>
      <sz val="11"/>
      <color theme="1"/>
      <name val="Calibri"/>
      <family val="2"/>
      <scheme val="minor"/>
    </font>
    <font>
      <b/>
      <sz val="11"/>
      <color theme="1"/>
      <name val="Calibri"/>
      <family val="2"/>
      <scheme val="minor"/>
    </font>
    <font>
      <b/>
      <sz val="11"/>
      <color theme="0"/>
      <name val="Calibri"/>
      <family val="2"/>
      <scheme val="minor"/>
    </font>
    <font>
      <b/>
      <sz val="9"/>
      <color indexed="81"/>
      <name val="Tahoma"/>
      <family val="2"/>
    </font>
    <font>
      <sz val="9"/>
      <color indexed="81"/>
      <name val="Tahoma"/>
      <family val="2"/>
    </font>
    <font>
      <sz val="10"/>
      <name val="Helv"/>
      <family val="2"/>
    </font>
    <font>
      <sz val="11"/>
      <name val="Arial"/>
      <family val="2"/>
    </font>
    <font>
      <sz val="10"/>
      <name val="Arial"/>
      <family val="2"/>
    </font>
    <font>
      <sz val="10"/>
      <name val="Helv"/>
      <charset val="204"/>
    </font>
    <font>
      <sz val="8"/>
      <name val="Arial"/>
      <family val="2"/>
    </font>
    <font>
      <sz val="10"/>
      <name val="Helv"/>
    </font>
    <font>
      <i/>
      <sz val="9"/>
      <name val="Arial"/>
      <family val="2"/>
    </font>
    <font>
      <sz val="9"/>
      <name val="Arial"/>
      <family val="2"/>
    </font>
    <font>
      <sz val="10"/>
      <color indexed="8"/>
      <name val="Arial"/>
      <family val="2"/>
    </font>
    <font>
      <sz val="10"/>
      <color indexed="9"/>
      <name val="Arial"/>
      <family val="2"/>
    </font>
    <font>
      <b/>
      <sz val="10"/>
      <color indexed="63"/>
      <name val="Arial"/>
      <family val="2"/>
    </font>
    <font>
      <sz val="10"/>
      <color indexed="20"/>
      <name val="Arial"/>
      <family val="2"/>
    </font>
    <font>
      <b/>
      <sz val="10"/>
      <color indexed="52"/>
      <name val="Arial"/>
      <family val="2"/>
    </font>
    <font>
      <b/>
      <sz val="10"/>
      <color indexed="9"/>
      <name val="Arial"/>
      <family val="2"/>
    </font>
    <font>
      <b/>
      <sz val="10"/>
      <name val="Arial"/>
      <family val="2"/>
    </font>
    <font>
      <b/>
      <sz val="10"/>
      <color indexed="18"/>
      <name val="Arial"/>
      <family val="2"/>
    </font>
    <font>
      <b/>
      <sz val="11"/>
      <color indexed="18"/>
      <name val="Calibri"/>
      <family val="2"/>
      <scheme val="minor"/>
    </font>
    <font>
      <sz val="10"/>
      <color indexed="62"/>
      <name val="Arial"/>
      <family val="2"/>
    </font>
    <font>
      <b/>
      <sz val="10"/>
      <color indexed="8"/>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b/>
      <sz val="10"/>
      <color indexed="10"/>
      <name val="Arial"/>
      <family val="2"/>
    </font>
    <font>
      <b/>
      <sz val="11"/>
      <color indexed="10"/>
      <name val="Calibri"/>
      <family val="2"/>
      <scheme val="minor"/>
    </font>
    <font>
      <u/>
      <sz val="8.25"/>
      <color indexed="12"/>
      <name val="Arial"/>
      <family val="2"/>
    </font>
    <font>
      <u/>
      <sz val="10"/>
      <color indexed="12"/>
      <name val="Arial"/>
      <family val="2"/>
    </font>
    <font>
      <sz val="9"/>
      <color indexed="23"/>
      <name val="Arial"/>
      <family val="2"/>
    </font>
    <font>
      <sz val="10"/>
      <color indexed="52"/>
      <name val="Arial"/>
      <family val="2"/>
    </font>
    <font>
      <b/>
      <sz val="8"/>
      <color indexed="81"/>
      <name val="Tahoma"/>
      <family val="2"/>
    </font>
    <font>
      <sz val="11"/>
      <color indexed="8"/>
      <name val="Calibri"/>
      <family val="2"/>
    </font>
    <font>
      <sz val="10"/>
      <name val="Verdana"/>
      <family val="2"/>
    </font>
    <font>
      <b/>
      <sz val="10"/>
      <name val="Verdana"/>
      <family val="2"/>
    </font>
    <font>
      <b/>
      <sz val="8"/>
      <name val="Arial"/>
      <family val="2"/>
    </font>
    <font>
      <sz val="7"/>
      <color indexed="10"/>
      <name val="MS Sans Serif"/>
      <family val="2"/>
    </font>
    <font>
      <b/>
      <sz val="14"/>
      <color indexed="18"/>
      <name val="Arial"/>
      <family val="2"/>
    </font>
    <font>
      <b/>
      <sz val="14"/>
      <color indexed="18"/>
      <name val="Calibri"/>
      <family val="2"/>
      <scheme val="minor"/>
    </font>
    <font>
      <b/>
      <sz val="18"/>
      <color indexed="56"/>
      <name val="Cambria"/>
      <family val="2"/>
    </font>
    <font>
      <sz val="10"/>
      <color indexed="10"/>
      <name val="Arial"/>
      <family val="2"/>
    </font>
    <font>
      <b/>
      <sz val="12"/>
      <color theme="0"/>
      <name val="Arial"/>
      <family val="2"/>
    </font>
    <font>
      <sz val="9"/>
      <color indexed="81"/>
      <name val="Tahoma"/>
      <charset val="1"/>
    </font>
    <font>
      <b/>
      <sz val="9"/>
      <color indexed="81"/>
      <name val="Tahoma"/>
      <charset val="1"/>
    </font>
    <font>
      <sz val="11"/>
      <color rgb="FFFF0000"/>
      <name val="Calibri"/>
      <family val="2"/>
      <scheme val="minor"/>
    </font>
    <font>
      <b/>
      <sz val="11"/>
      <name val="Arial"/>
      <family val="2"/>
    </font>
    <font>
      <b/>
      <sz val="10"/>
      <color theme="1"/>
      <name val="Arial"/>
      <family val="2"/>
      <charset val="238"/>
    </font>
    <font>
      <b/>
      <sz val="11"/>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theme="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6"/>
      </patternFill>
    </fill>
    <fill>
      <patternFill patternType="solid">
        <fgColor indexed="31"/>
        <bgColor indexed="64"/>
      </patternFill>
    </fill>
    <fill>
      <patternFill patternType="solid">
        <fgColor theme="2"/>
        <bgColor indexed="64"/>
      </patternFill>
    </fill>
    <fill>
      <patternFill patternType="solid">
        <fgColor theme="0"/>
        <bgColor indexed="64"/>
      </patternFill>
    </fill>
    <fill>
      <patternFill patternType="solid">
        <fgColor indexed="13"/>
        <bgColor indexed="64"/>
      </patternFill>
    </fill>
    <fill>
      <patternFill patternType="solid">
        <fgColor theme="3"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diagonalDown="1">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2137">
    <xf numFmtId="0" fontId="0" fillId="0" borderId="0"/>
    <xf numFmtId="164" fontId="1" fillId="0" borderId="0" applyFont="0" applyFill="0" applyBorder="0" applyAlignment="0" applyProtection="0"/>
    <xf numFmtId="0" fontId="2" fillId="2" borderId="0" applyNumberFormat="0" applyBorder="0" applyAlignment="0" applyProtection="0"/>
    <xf numFmtId="0" fontId="9" fillId="0" borderId="0"/>
    <xf numFmtId="0" fontId="14" fillId="0" borderId="0"/>
    <xf numFmtId="0" fontId="15" fillId="0" borderId="0"/>
    <xf numFmtId="0" fontId="16" fillId="0" borderId="0"/>
    <xf numFmtId="0" fontId="16" fillId="0" borderId="0"/>
    <xf numFmtId="0" fontId="15" fillId="0" borderId="0"/>
    <xf numFmtId="0" fontId="16" fillId="0" borderId="0"/>
    <xf numFmtId="0" fontId="16" fillId="0" borderId="0"/>
    <xf numFmtId="0" fontId="17" fillId="0" borderId="0"/>
    <xf numFmtId="0" fontId="17" fillId="0" borderId="0"/>
    <xf numFmtId="0" fontId="18" fillId="0" borderId="0"/>
    <xf numFmtId="0" fontId="19" fillId="0" borderId="0"/>
    <xf numFmtId="0" fontId="19" fillId="0" borderId="0"/>
    <xf numFmtId="0" fontId="20" fillId="0" borderId="0"/>
    <xf numFmtId="0" fontId="17" fillId="0" borderId="0"/>
    <xf numFmtId="0" fontId="17" fillId="0" borderId="0"/>
    <xf numFmtId="0" fontId="18" fillId="0" borderId="0"/>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4" fillId="0" borderId="0"/>
    <xf numFmtId="0" fontId="17" fillId="0" borderId="0"/>
    <xf numFmtId="0" fontId="17" fillId="0" borderId="0"/>
    <xf numFmtId="0" fontId="18" fillId="0" borderId="0"/>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7" fillId="0" borderId="0"/>
    <xf numFmtId="0" fontId="14" fillId="0" borderId="0"/>
    <xf numFmtId="0" fontId="14" fillId="0" borderId="0"/>
    <xf numFmtId="0" fontId="21" fillId="0" borderId="0"/>
    <xf numFmtId="0" fontId="14" fillId="0" borderId="0"/>
    <xf numFmtId="0" fontId="14" fillId="0" borderId="0"/>
    <xf numFmtId="0" fontId="21" fillId="0" borderId="0"/>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7" fillId="0" borderId="0"/>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7" fillId="0" borderId="0"/>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5"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5" borderId="0" applyNumberFormat="0" applyBorder="0" applyAlignment="0" applyProtection="0"/>
    <xf numFmtId="0" fontId="24" fillId="26" borderId="15" applyNumberFormat="0" applyAlignment="0" applyProtection="0"/>
    <xf numFmtId="0" fontId="24" fillId="26" borderId="15" applyNumberFormat="0" applyAlignment="0" applyProtection="0"/>
    <xf numFmtId="0" fontId="25" fillId="9" borderId="0" applyNumberFormat="0" applyBorder="0" applyAlignment="0" applyProtection="0"/>
    <xf numFmtId="0" fontId="26" fillId="26" borderId="16" applyNumberFormat="0" applyAlignment="0" applyProtection="0"/>
    <xf numFmtId="0" fontId="26" fillId="26" borderId="16" applyNumberFormat="0" applyAlignment="0" applyProtection="0"/>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0">
      <alignment horizontal="justify" vertical="top" textRotation="127" wrapText="1"/>
      <protection hidden="1"/>
    </xf>
    <xf numFmtId="0" fontId="16" fillId="0" borderId="14" quotePrefix="1">
      <alignment horizontal="justify" vertical="justify" textRotation="127" wrapText="1" justifyLastLine="1"/>
      <protection hidden="1"/>
    </xf>
    <xf numFmtId="0" fontId="27" fillId="27" borderId="17" applyNumberFormat="0" applyAlignment="0" applyProtection="0"/>
    <xf numFmtId="0" fontId="28" fillId="14" borderId="18">
      <alignment vertical="top" wrapText="1"/>
    </xf>
    <xf numFmtId="0" fontId="10" fillId="28" borderId="5">
      <alignment vertical="top" wrapText="1"/>
    </xf>
    <xf numFmtId="166" fontId="9"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5" fillId="0" borderId="0" applyFont="0" applyFill="0" applyBorder="0" applyAlignment="0" applyProtection="0"/>
    <xf numFmtId="167" fontId="16" fillId="0" borderId="0" applyFont="0" applyFill="0" applyBorder="0" applyAlignment="0" applyProtection="0"/>
    <xf numFmtId="167" fontId="22" fillId="0" borderId="0" applyFont="0" applyFill="0" applyBorder="0" applyAlignment="0" applyProtection="0"/>
    <xf numFmtId="167" fontId="1" fillId="0" borderId="0" applyFont="0" applyFill="0" applyBorder="0" applyAlignment="0" applyProtection="0"/>
    <xf numFmtId="168" fontId="15" fillId="0" borderId="0" applyFont="0" applyFill="0" applyBorder="0" applyAlignment="0" applyProtection="0"/>
    <xf numFmtId="169" fontId="16" fillId="0" borderId="0" applyFont="0" applyFill="0" applyBorder="0" applyAlignment="0" applyProtection="0"/>
    <xf numFmtId="0" fontId="29" fillId="0" borderId="0"/>
    <xf numFmtId="0" fontId="30" fillId="0" borderId="0"/>
    <xf numFmtId="0" fontId="28" fillId="14" borderId="18">
      <alignment horizontal="center" vertical="top" wrapText="1"/>
    </xf>
    <xf numFmtId="0" fontId="10" fillId="28" borderId="5">
      <alignment horizontal="center" vertical="top" wrapText="1"/>
    </xf>
    <xf numFmtId="167" fontId="1" fillId="0" borderId="0" applyFont="0" applyFill="0" applyBorder="0" applyAlignment="0" applyProtection="0"/>
    <xf numFmtId="167" fontId="1" fillId="0" borderId="0" applyFont="0" applyFill="0" applyBorder="0" applyAlignment="0" applyProtection="0"/>
    <xf numFmtId="167" fontId="15" fillId="0" borderId="0" applyFont="0" applyFill="0" applyBorder="0" applyAlignment="0" applyProtection="0"/>
    <xf numFmtId="0" fontId="31" fillId="13" borderId="16" applyNumberFormat="0" applyAlignment="0" applyProtection="0"/>
    <xf numFmtId="0" fontId="31" fillId="13" borderId="16" applyNumberFormat="0" applyAlignment="0" applyProtection="0"/>
    <xf numFmtId="0" fontId="32" fillId="0" borderId="19" applyNumberFormat="0" applyFill="0" applyAlignment="0" applyProtection="0"/>
    <xf numFmtId="0" fontId="32" fillId="0" borderId="1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16" fillId="0" borderId="0" applyFont="0" applyFill="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0" borderId="20" applyNumberFormat="0" applyFill="0" applyAlignment="0" applyProtection="0"/>
    <xf numFmtId="0" fontId="36" fillId="0" borderId="21" applyNumberFormat="0" applyFill="0" applyAlignment="0" applyProtection="0"/>
    <xf numFmtId="0" fontId="37" fillId="0" borderId="22" applyNumberFormat="0" applyFill="0" applyAlignment="0" applyProtection="0"/>
    <xf numFmtId="0" fontId="37" fillId="0" borderId="0" applyNumberFormat="0" applyFill="0" applyBorder="0" applyAlignment="0" applyProtection="0"/>
    <xf numFmtId="0" fontId="38" fillId="0" borderId="0"/>
    <xf numFmtId="0" fontId="39" fillId="0" borderId="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lignment horizontal="right" indent="1"/>
    </xf>
    <xf numFmtId="0" fontId="43" fillId="0" borderId="2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14" quotePrefix="1">
      <alignment horizontal="justify" vertical="justify" textRotation="127" wrapText="1" justifyLastLine="1"/>
      <protection hidden="1"/>
    </xf>
    <xf numFmtId="0" fontId="15" fillId="0" borderId="0"/>
    <xf numFmtId="0" fontId="15" fillId="0" borderId="0"/>
    <xf numFmtId="0" fontId="15" fillId="0" borderId="0"/>
    <xf numFmtId="0" fontId="16" fillId="0" borderId="14" quotePrefix="1">
      <alignment horizontal="justify" vertical="justify" textRotation="127" wrapText="1" justifyLastLine="1"/>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4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4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4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9" borderId="24" applyNumberFormat="0" applyFont="0" applyAlignment="0" applyProtection="0"/>
    <xf numFmtId="0" fontId="15" fillId="29" borderId="2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71" fontId="46" fillId="0" borderId="0" applyFill="0" applyBorder="0" applyProtection="0">
      <alignment horizontal="left" vertical="top"/>
    </xf>
    <xf numFmtId="171" fontId="46" fillId="0" borderId="0" applyFill="0" applyBorder="0" applyProtection="0">
      <alignment horizontal="left" vertical="top"/>
    </xf>
    <xf numFmtId="171" fontId="46" fillId="0" borderId="0" applyFill="0" applyBorder="0" applyProtection="0">
      <alignment horizontal="left" vertical="top"/>
    </xf>
    <xf numFmtId="172" fontId="46" fillId="0" borderId="0" applyFill="0" applyBorder="0" applyProtection="0">
      <alignment horizontal="left" vertical="top"/>
    </xf>
    <xf numFmtId="0" fontId="46" fillId="0" borderId="0" applyNumberFormat="0" applyFill="0" applyBorder="0" applyProtection="0">
      <alignment horizontal="left" vertical="top"/>
    </xf>
    <xf numFmtId="0" fontId="46" fillId="0" borderId="0" applyNumberFormat="0" applyFill="0" applyBorder="0" applyProtection="0">
      <alignment horizontal="left" vertical="top" wrapText="1"/>
    </xf>
    <xf numFmtId="173" fontId="46" fillId="0" borderId="0" applyFill="0" applyBorder="0" applyProtection="0">
      <alignment horizontal="left" vertical="top"/>
    </xf>
    <xf numFmtId="173" fontId="46" fillId="0" borderId="0" applyFill="0" applyBorder="0" applyProtection="0">
      <alignment horizontal="left" vertical="top"/>
    </xf>
    <xf numFmtId="174" fontId="46" fillId="0" borderId="0" applyFill="0" applyBorder="0" applyProtection="0">
      <alignment horizontal="left" vertical="top"/>
    </xf>
    <xf numFmtId="0" fontId="47" fillId="0" borderId="0" applyNumberFormat="0" applyFill="0" applyBorder="0" applyProtection="0">
      <alignment horizontal="left" vertical="top"/>
    </xf>
    <xf numFmtId="49" fontId="46" fillId="0" borderId="0" applyFill="0" applyBorder="0" applyProtection="0">
      <alignment horizontal="left" vertical="top" wrapText="1"/>
    </xf>
    <xf numFmtId="0" fontId="46" fillId="0" borderId="0" applyNumberFormat="0" applyFill="0" applyBorder="0" applyProtection="0">
      <alignment horizontal="left" vertical="top"/>
    </xf>
    <xf numFmtId="0" fontId="46" fillId="0" borderId="0" applyNumberFormat="0" applyFill="0" applyBorder="0" applyProtection="0">
      <alignment horizontal="right" vertical="top"/>
    </xf>
    <xf numFmtId="0" fontId="18" fillId="0" borderId="0" applyNumberFormat="0" applyFill="0" applyBorder="0" applyProtection="0">
      <alignment horizontal="left" vertical="top" wrapText="1"/>
    </xf>
    <xf numFmtId="175" fontId="46" fillId="0" borderId="0" applyFill="0" applyBorder="0" applyProtection="0">
      <alignment horizontal="left" vertical="top"/>
    </xf>
    <xf numFmtId="3" fontId="48" fillId="0" borderId="0" applyFill="0" applyBorder="0" applyProtection="0">
      <alignment horizontal="center"/>
    </xf>
    <xf numFmtId="0" fontId="49" fillId="0" borderId="0" applyNumberForma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16" fillId="30" borderId="15" applyNumberFormat="0" applyProtection="0">
      <alignment horizontal="left" vertical="center" indent="1"/>
    </xf>
    <xf numFmtId="0" fontId="25" fillId="9" borderId="0" applyNumberFormat="0" applyBorder="0" applyAlignment="0" applyProtection="0"/>
    <xf numFmtId="0" fontId="50" fillId="0" borderId="0"/>
    <xf numFmtId="0" fontId="51" fillId="0" borderId="0"/>
    <xf numFmtId="0" fontId="16" fillId="0" borderId="14" quotePrefix="1">
      <alignment horizontal="justify" vertical="justify" textRotation="127" wrapText="1" justifyLastLine="1"/>
      <protection hidden="1"/>
    </xf>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 fillId="0" borderId="0"/>
    <xf numFmtId="0" fontId="15" fillId="0" borderId="0"/>
    <xf numFmtId="0" fontId="15" fillId="0" borderId="0"/>
    <xf numFmtId="0" fontId="16" fillId="0" borderId="0"/>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6" fillId="0" borderId="14" quotePrefix="1">
      <alignment horizontal="justify" vertical="justify" textRotation="127" wrapText="1" justifyLastLine="1"/>
      <protection hidden="1"/>
    </xf>
    <xf numFmtId="0" fontId="17" fillId="0" borderId="0"/>
    <xf numFmtId="0" fontId="52" fillId="0" borderId="0" applyNumberFormat="0" applyFill="0" applyBorder="0" applyAlignment="0" applyProtection="0"/>
    <xf numFmtId="0" fontId="52" fillId="0" borderId="0" applyNumberFormat="0" applyFill="0" applyBorder="0" applyAlignment="0" applyProtection="0"/>
    <xf numFmtId="0" fontId="35" fillId="0" borderId="20" applyNumberFormat="0" applyFill="0" applyAlignment="0" applyProtection="0"/>
    <xf numFmtId="0" fontId="36" fillId="0" borderId="21" applyNumberFormat="0" applyFill="0" applyAlignment="0" applyProtection="0"/>
    <xf numFmtId="0" fontId="37" fillId="0" borderId="22" applyNumberFormat="0" applyFill="0" applyAlignment="0" applyProtection="0"/>
    <xf numFmtId="0" fontId="37" fillId="0" borderId="0" applyNumberFormat="0" applyFill="0" applyBorder="0" applyAlignment="0" applyProtection="0"/>
    <xf numFmtId="0" fontId="43" fillId="0" borderId="23" applyNumberFormat="0" applyFill="0" applyAlignment="0" applyProtection="0"/>
    <xf numFmtId="176" fontId="1" fillId="0" borderId="0" applyFont="0" applyFill="0" applyBorder="0" applyAlignment="0" applyProtection="0"/>
    <xf numFmtId="169" fontId="16"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7" fillId="27" borderId="17" applyNumberFormat="0" applyAlignment="0" applyProtection="0"/>
    <xf numFmtId="9" fontId="1" fillId="0" borderId="0" applyFont="0" applyFill="0" applyBorder="0" applyAlignment="0" applyProtection="0"/>
    <xf numFmtId="0" fontId="16" fillId="0" borderId="0"/>
  </cellStyleXfs>
  <cellXfs count="236">
    <xf numFmtId="0" fontId="0" fillId="0" borderId="0" xfId="0"/>
    <xf numFmtId="0" fontId="4" fillId="0" borderId="0" xfId="0" applyFont="1" applyAlignment="1">
      <alignment horizontal="center"/>
    </xf>
    <xf numFmtId="0" fontId="3" fillId="3" borderId="0" xfId="0" applyFont="1" applyFill="1"/>
    <xf numFmtId="0" fontId="0" fillId="0" borderId="0" xfId="0" applyAlignment="1">
      <alignment horizontal="center" vertical="center"/>
    </xf>
    <xf numFmtId="0" fontId="5" fillId="3" borderId="5" xfId="0" applyFont="1" applyFill="1" applyBorder="1"/>
    <xf numFmtId="0" fontId="0" fillId="0" borderId="7" xfId="0" applyBorder="1"/>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0" fillId="0" borderId="0" xfId="0" applyAlignment="1">
      <alignment horizontal="center"/>
    </xf>
    <xf numFmtId="0" fontId="5" fillId="3" borderId="1" xfId="0" applyFont="1" applyFill="1" applyBorder="1" applyAlignment="1">
      <alignment horizontal="center" vertical="center"/>
    </xf>
    <xf numFmtId="0" fontId="0" fillId="5" borderId="1" xfId="0" applyFill="1" applyBorder="1" applyAlignment="1">
      <alignment horizontal="center" vertical="center"/>
    </xf>
    <xf numFmtId="0" fontId="10" fillId="0" borderId="0" xfId="3" applyFont="1"/>
    <xf numFmtId="0" fontId="9" fillId="0" borderId="0" xfId="3"/>
    <xf numFmtId="0" fontId="11" fillId="6" borderId="0" xfId="3" applyFont="1" applyFill="1"/>
    <xf numFmtId="1" fontId="9" fillId="0" borderId="0" xfId="3" applyNumberFormat="1"/>
    <xf numFmtId="0" fontId="9" fillId="7" borderId="0" xfId="3" applyFill="1" applyProtection="1">
      <protection locked="0"/>
    </xf>
    <xf numFmtId="0" fontId="9" fillId="0" borderId="0" xfId="3" applyFill="1"/>
    <xf numFmtId="0" fontId="9" fillId="0" borderId="0" xfId="3" applyAlignment="1">
      <alignment horizontal="center" vertical="center"/>
    </xf>
    <xf numFmtId="0" fontId="0" fillId="7" borderId="7" xfId="0" applyFill="1" applyBorder="1" applyAlignment="1">
      <alignment horizontal="center" vertical="center"/>
    </xf>
    <xf numFmtId="0" fontId="0" fillId="0" borderId="0" xfId="0" applyFill="1" applyBorder="1"/>
    <xf numFmtId="0" fontId="0" fillId="0" borderId="0"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0" borderId="11" xfId="0" applyBorder="1"/>
    <xf numFmtId="0" fontId="3" fillId="3" borderId="7" xfId="0" applyFont="1" applyFill="1" applyBorder="1"/>
    <xf numFmtId="0" fontId="5" fillId="3" borderId="7" xfId="0" applyFont="1" applyFill="1" applyBorder="1"/>
    <xf numFmtId="0" fontId="5" fillId="3" borderId="8" xfId="0" applyFont="1" applyFill="1" applyBorder="1"/>
    <xf numFmtId="0" fontId="5" fillId="3" borderId="9" xfId="0" applyFont="1" applyFill="1" applyBorder="1" applyAlignment="1"/>
    <xf numFmtId="0" fontId="0" fillId="7" borderId="1" xfId="0" applyFill="1" applyBorder="1" applyAlignment="1">
      <alignment horizontal="center" vertical="center"/>
    </xf>
    <xf numFmtId="0" fontId="0" fillId="0" borderId="1" xfId="0" applyBorder="1"/>
    <xf numFmtId="0" fontId="57" fillId="0" borderId="0" xfId="3" applyFont="1"/>
    <xf numFmtId="0" fontId="9" fillId="5" borderId="0" xfId="3" applyFill="1" applyAlignment="1">
      <alignment horizontal="center"/>
    </xf>
    <xf numFmtId="0" fontId="9" fillId="5" borderId="0" xfId="3" applyFill="1"/>
    <xf numFmtId="9" fontId="9" fillId="5" borderId="0" xfId="2135" applyFont="1" applyFill="1"/>
    <xf numFmtId="0" fontId="9" fillId="5" borderId="0" xfId="3" applyFill="1" applyAlignment="1">
      <alignment horizontal="center" vertical="center"/>
    </xf>
    <xf numFmtId="177" fontId="9" fillId="5" borderId="0" xfId="3" applyNumberFormat="1" applyFill="1"/>
    <xf numFmtId="0" fontId="7" fillId="31" borderId="0" xfId="2" applyFont="1" applyFill="1" applyAlignment="1">
      <alignment horizontal="center"/>
    </xf>
    <xf numFmtId="49" fontId="58" fillId="33" borderId="25" xfId="2136" applyNumberFormat="1" applyFont="1" applyFill="1" applyBorder="1"/>
    <xf numFmtId="0" fontId="15" fillId="0" borderId="0" xfId="2136" applyFont="1" applyFill="1" applyBorder="1" applyAlignment="1">
      <alignment wrapText="1"/>
    </xf>
    <xf numFmtId="178" fontId="15" fillId="0" borderId="0" xfId="2136" applyNumberFormat="1" applyFont="1" applyFill="1" applyBorder="1"/>
    <xf numFmtId="0" fontId="15" fillId="0" borderId="0" xfId="2136" applyFont="1" applyFill="1" applyBorder="1"/>
    <xf numFmtId="49" fontId="58" fillId="33" borderId="1" xfId="2136" applyNumberFormat="1" applyFont="1" applyFill="1" applyBorder="1" applyAlignment="1">
      <alignment horizontal="left"/>
    </xf>
    <xf numFmtId="0" fontId="58" fillId="33" borderId="1" xfId="2136" applyFont="1" applyFill="1" applyBorder="1"/>
    <xf numFmtId="178" fontId="58" fillId="33" borderId="1" xfId="2136" applyNumberFormat="1" applyFont="1" applyFill="1" applyBorder="1" applyAlignment="1">
      <alignment horizontal="left"/>
    </xf>
    <xf numFmtId="0" fontId="15" fillId="0" borderId="1" xfId="2136" applyFont="1" applyBorder="1" applyAlignment="1">
      <alignment wrapText="1"/>
    </xf>
    <xf numFmtId="0" fontId="15" fillId="0" borderId="0" xfId="2136" applyFont="1" applyAlignment="1">
      <alignment wrapText="1"/>
    </xf>
    <xf numFmtId="49" fontId="58" fillId="0" borderId="1" xfId="2136" applyNumberFormat="1" applyFont="1" applyBorder="1"/>
    <xf numFmtId="0" fontId="9" fillId="0" borderId="1" xfId="2136" applyNumberFormat="1" applyFont="1" applyBorder="1" applyAlignment="1">
      <alignment horizontal="left" wrapText="1"/>
    </xf>
    <xf numFmtId="14" fontId="15" fillId="0" borderId="1" xfId="2136" applyNumberFormat="1" applyFont="1" applyBorder="1" applyAlignment="1">
      <alignment horizontal="left" wrapText="1"/>
    </xf>
    <xf numFmtId="0" fontId="0" fillId="0" borderId="1" xfId="2136" applyFont="1" applyBorder="1" applyAlignment="1">
      <alignment wrapText="1"/>
    </xf>
    <xf numFmtId="178" fontId="15" fillId="0" borderId="1" xfId="2136" applyNumberFormat="1" applyFont="1" applyBorder="1" applyAlignment="1">
      <alignment horizontal="left" wrapText="1"/>
    </xf>
    <xf numFmtId="0" fontId="15" fillId="0" borderId="1" xfId="2136" applyNumberFormat="1" applyFont="1" applyBorder="1" applyAlignment="1">
      <alignment horizontal="left" vertical="center"/>
    </xf>
    <xf numFmtId="0" fontId="15" fillId="0" borderId="1" xfId="2136" applyFont="1" applyBorder="1" applyAlignment="1">
      <alignment vertical="center" wrapText="1"/>
    </xf>
    <xf numFmtId="178" fontId="15" fillId="0" borderId="1" xfId="2136" applyNumberFormat="1" applyFont="1" applyBorder="1" applyAlignment="1">
      <alignment vertical="center"/>
    </xf>
    <xf numFmtId="0" fontId="0" fillId="0" borderId="0" xfId="0" applyAlignment="1">
      <alignment vertical="center"/>
    </xf>
    <xf numFmtId="0" fontId="15" fillId="0" borderId="1" xfId="2136" applyFont="1" applyBorder="1" applyAlignment="1">
      <alignment horizontal="center" vertical="center" wrapText="1"/>
    </xf>
    <xf numFmtId="0" fontId="9" fillId="34" borderId="0" xfId="3" applyFill="1"/>
    <xf numFmtId="0" fontId="60" fillId="0" borderId="0" xfId="3" applyFont="1"/>
    <xf numFmtId="9" fontId="9" fillId="7" borderId="0" xfId="3" applyNumberFormat="1" applyFill="1" applyProtection="1">
      <protection locked="0"/>
    </xf>
    <xf numFmtId="177" fontId="9" fillId="7" borderId="0" xfId="3" applyNumberFormat="1" applyFill="1" applyProtection="1">
      <protection locked="0"/>
    </xf>
    <xf numFmtId="1" fontId="9" fillId="7" borderId="0" xfId="3" applyNumberFormat="1" applyFill="1" applyProtection="1">
      <protection locked="0"/>
    </xf>
    <xf numFmtId="0" fontId="0" fillId="7" borderId="7" xfId="0"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7" borderId="9" xfId="0" applyFill="1" applyBorder="1" applyAlignment="1" applyProtection="1">
      <alignment horizontal="center" vertical="center"/>
      <protection locked="0"/>
    </xf>
    <xf numFmtId="0" fontId="0" fillId="0" borderId="0" xfId="0" applyProtection="1">
      <protection hidden="1"/>
    </xf>
    <xf numFmtId="0" fontId="0" fillId="0" borderId="0" xfId="0" applyAlignment="1" applyProtection="1">
      <alignment horizontal="center"/>
      <protection hidden="1"/>
    </xf>
    <xf numFmtId="0" fontId="4" fillId="0" borderId="25"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4" fillId="0" borderId="1" xfId="0" applyFont="1" applyBorder="1" applyAlignment="1" applyProtection="1">
      <alignment horizontal="center"/>
      <protection hidden="1"/>
    </xf>
    <xf numFmtId="4" fontId="0" fillId="0" borderId="0" xfId="0" applyNumberFormat="1" applyProtection="1">
      <protection hidden="1"/>
    </xf>
    <xf numFmtId="0" fontId="0" fillId="0" borderId="0" xfId="0" applyAlignment="1" applyProtection="1">
      <alignment horizontal="right"/>
      <protection hidden="1"/>
    </xf>
    <xf numFmtId="0" fontId="0" fillId="0" borderId="2" xfId="0" applyBorder="1" applyProtection="1">
      <protection hidden="1"/>
    </xf>
    <xf numFmtId="0" fontId="0" fillId="0" borderId="25" xfId="0" applyBorder="1" applyAlignment="1" applyProtection="1">
      <alignment horizontal="center"/>
      <protection hidden="1"/>
    </xf>
    <xf numFmtId="0" fontId="0" fillId="0" borderId="4" xfId="0" applyBorder="1" applyAlignment="1" applyProtection="1">
      <alignment horizontal="center"/>
      <protection hidden="1"/>
    </xf>
    <xf numFmtId="0" fontId="0" fillId="0" borderId="3" xfId="0" applyBorder="1" applyAlignment="1" applyProtection="1">
      <alignment horizontal="center"/>
      <protection hidden="1"/>
    </xf>
    <xf numFmtId="0" fontId="0" fillId="0" borderId="5" xfId="0" applyBorder="1" applyProtection="1">
      <protection hidden="1"/>
    </xf>
    <xf numFmtId="0" fontId="0" fillId="0" borderId="10" xfId="0" applyBorder="1" applyAlignment="1" applyProtection="1">
      <alignment horizontal="center"/>
      <protection hidden="1"/>
    </xf>
    <xf numFmtId="0" fontId="0" fillId="0" borderId="6" xfId="0" applyBorder="1" applyAlignment="1" applyProtection="1">
      <alignment horizontal="center"/>
      <protection hidden="1"/>
    </xf>
    <xf numFmtId="165" fontId="0" fillId="0" borderId="0" xfId="1" applyNumberFormat="1" applyFont="1" applyBorder="1" applyAlignment="1" applyProtection="1">
      <alignment horizontal="center"/>
      <protection hidden="1"/>
    </xf>
    <xf numFmtId="165" fontId="0" fillId="0" borderId="10" xfId="1" applyNumberFormat="1" applyFont="1" applyBorder="1" applyProtection="1">
      <protection hidden="1"/>
    </xf>
    <xf numFmtId="165" fontId="0" fillId="0" borderId="10" xfId="1" applyNumberFormat="1" applyFont="1"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Font="1" applyBorder="1" applyProtection="1">
      <protection hidden="1"/>
    </xf>
    <xf numFmtId="165" fontId="0" fillId="0" borderId="0" xfId="1" applyNumberFormat="1" applyFont="1" applyBorder="1" applyProtection="1">
      <protection hidden="1"/>
    </xf>
    <xf numFmtId="0" fontId="0" fillId="0" borderId="11" xfId="0" applyFont="1" applyBorder="1" applyProtection="1">
      <protection hidden="1"/>
    </xf>
    <xf numFmtId="0" fontId="0" fillId="0" borderId="26" xfId="0" applyBorder="1" applyAlignment="1" applyProtection="1">
      <alignment horizontal="center"/>
      <protection hidden="1"/>
    </xf>
    <xf numFmtId="0" fontId="0" fillId="0" borderId="13" xfId="0" applyBorder="1" applyAlignment="1" applyProtection="1">
      <alignment horizontal="center"/>
      <protection hidden="1"/>
    </xf>
    <xf numFmtId="165" fontId="0" fillId="0" borderId="12" xfId="1" applyNumberFormat="1" applyFont="1" applyBorder="1" applyProtection="1">
      <protection hidden="1"/>
    </xf>
    <xf numFmtId="165" fontId="0" fillId="0" borderId="26" xfId="1" applyNumberFormat="1" applyFont="1" applyBorder="1" applyProtection="1">
      <protection hidden="1"/>
    </xf>
    <xf numFmtId="0" fontId="4" fillId="0" borderId="0" xfId="0" applyFont="1" applyAlignment="1" applyProtection="1">
      <alignment horizontal="right"/>
      <protection hidden="1"/>
    </xf>
    <xf numFmtId="0" fontId="4" fillId="0" borderId="26" xfId="0" applyFont="1" applyBorder="1" applyAlignment="1" applyProtection="1">
      <alignment horizontal="center"/>
      <protection hidden="1"/>
    </xf>
    <xf numFmtId="0" fontId="4" fillId="0" borderId="0" xfId="0" applyFont="1" applyAlignment="1" applyProtection="1">
      <alignment horizontal="center"/>
      <protection hidden="1"/>
    </xf>
    <xf numFmtId="0" fontId="6" fillId="0" borderId="0" xfId="0" applyFont="1" applyAlignment="1" applyProtection="1">
      <alignment horizontal="right"/>
      <protection hidden="1"/>
    </xf>
    <xf numFmtId="0" fontId="6" fillId="0" borderId="0" xfId="0" applyFont="1" applyProtection="1">
      <protection hidden="1"/>
    </xf>
    <xf numFmtId="0" fontId="4" fillId="0" borderId="0" xfId="0" applyFont="1" applyProtection="1">
      <protection hidden="1"/>
    </xf>
    <xf numFmtId="0" fontId="4" fillId="4" borderId="1" xfId="0" applyFont="1" applyFill="1" applyBorder="1" applyProtection="1">
      <protection hidden="1"/>
    </xf>
    <xf numFmtId="0" fontId="4" fillId="4" borderId="1" xfId="0" applyFont="1" applyFill="1" applyBorder="1" applyAlignment="1" applyProtection="1">
      <alignment horizontal="center"/>
      <protection hidden="1"/>
    </xf>
    <xf numFmtId="0" fontId="4" fillId="4" borderId="8" xfId="0" applyFont="1" applyFill="1" applyBorder="1" applyAlignment="1" applyProtection="1">
      <alignment horizontal="center"/>
      <protection hidden="1"/>
    </xf>
    <xf numFmtId="0" fontId="4" fillId="4" borderId="30" xfId="0" applyFont="1" applyFill="1" applyBorder="1" applyAlignment="1" applyProtection="1">
      <alignment horizontal="center"/>
      <protection hidden="1"/>
    </xf>
    <xf numFmtId="0" fontId="4" fillId="4" borderId="7" xfId="0" applyFont="1" applyFill="1" applyBorder="1" applyAlignment="1" applyProtection="1">
      <alignment horizontal="center"/>
      <protection hidden="1"/>
    </xf>
    <xf numFmtId="0" fontId="4" fillId="4" borderId="31" xfId="0" applyFont="1" applyFill="1" applyBorder="1" applyAlignment="1" applyProtection="1">
      <alignment horizontal="center"/>
      <protection hidden="1"/>
    </xf>
    <xf numFmtId="0" fontId="0" fillId="0" borderId="25" xfId="0" applyBorder="1" applyProtection="1">
      <protection hidden="1"/>
    </xf>
    <xf numFmtId="165" fontId="0" fillId="0" borderId="10" xfId="0" applyNumberFormat="1" applyBorder="1" applyAlignment="1" applyProtection="1">
      <alignment horizontal="center"/>
      <protection hidden="1"/>
    </xf>
    <xf numFmtId="165" fontId="0" fillId="0" borderId="0" xfId="0" applyNumberFormat="1" applyBorder="1" applyAlignment="1" applyProtection="1">
      <alignment horizontal="center"/>
      <protection hidden="1"/>
    </xf>
    <xf numFmtId="0" fontId="0" fillId="0" borderId="32" xfId="0" applyBorder="1" applyAlignment="1" applyProtection="1">
      <alignment horizontal="center"/>
      <protection hidden="1"/>
    </xf>
    <xf numFmtId="165" fontId="0" fillId="0" borderId="25" xfId="1" applyNumberFormat="1" applyFont="1" applyBorder="1" applyProtection="1">
      <protection hidden="1"/>
    </xf>
    <xf numFmtId="165" fontId="0" fillId="0" borderId="34" xfId="1" applyNumberFormat="1" applyFont="1" applyBorder="1" applyProtection="1">
      <protection hidden="1"/>
    </xf>
    <xf numFmtId="165" fontId="0" fillId="0" borderId="33" xfId="1" applyNumberFormat="1" applyFont="1" applyBorder="1" applyProtection="1">
      <protection hidden="1"/>
    </xf>
    <xf numFmtId="0" fontId="0" fillId="0" borderId="10" xfId="0" applyBorder="1" applyProtection="1">
      <protection hidden="1"/>
    </xf>
    <xf numFmtId="0" fontId="0" fillId="0" borderId="10" xfId="0" applyFont="1" applyBorder="1" applyProtection="1">
      <protection hidden="1"/>
    </xf>
    <xf numFmtId="0" fontId="6" fillId="0" borderId="26" xfId="0" applyFont="1" applyBorder="1" applyProtection="1">
      <protection hidden="1"/>
    </xf>
    <xf numFmtId="0" fontId="6" fillId="0" borderId="26"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35" xfId="0" applyFont="1" applyBorder="1" applyProtection="1">
      <protection hidden="1"/>
    </xf>
    <xf numFmtId="0" fontId="0" fillId="0" borderId="36" xfId="0" applyBorder="1" applyAlignment="1" applyProtection="1">
      <alignment horizontal="center"/>
      <protection hidden="1"/>
    </xf>
    <xf numFmtId="165" fontId="0" fillId="0" borderId="37" xfId="1" applyNumberFormat="1" applyFont="1" applyBorder="1" applyProtection="1">
      <protection hidden="1"/>
    </xf>
    <xf numFmtId="165" fontId="0" fillId="0" borderId="36" xfId="1" applyNumberFormat="1" applyFont="1" applyBorder="1" applyProtection="1">
      <protection hidden="1"/>
    </xf>
    <xf numFmtId="165" fontId="0" fillId="0" borderId="38" xfId="1" applyNumberFormat="1" applyFont="1" applyBorder="1" applyProtection="1">
      <protection hidden="1"/>
    </xf>
    <xf numFmtId="0" fontId="0" fillId="0" borderId="35" xfId="0" applyBorder="1" applyProtection="1">
      <protection hidden="1"/>
    </xf>
    <xf numFmtId="0" fontId="0" fillId="0" borderId="37" xfId="0" applyBorder="1" applyProtection="1">
      <protection hidden="1"/>
    </xf>
    <xf numFmtId="0" fontId="0" fillId="0" borderId="36" xfId="0" applyBorder="1" applyProtection="1">
      <protection hidden="1"/>
    </xf>
    <xf numFmtId="0" fontId="0" fillId="0" borderId="38" xfId="0" applyBorder="1" applyProtection="1">
      <protection hidden="1"/>
    </xf>
    <xf numFmtId="165" fontId="4" fillId="0" borderId="1" xfId="0" applyNumberFormat="1" applyFont="1" applyBorder="1" applyAlignment="1" applyProtection="1">
      <alignment horizontal="right"/>
      <protection hidden="1"/>
    </xf>
    <xf numFmtId="165" fontId="4" fillId="0" borderId="1" xfId="1" applyNumberFormat="1" applyFont="1" applyBorder="1" applyProtection="1">
      <protection hidden="1"/>
    </xf>
    <xf numFmtId="165" fontId="4" fillId="0" borderId="0" xfId="1" applyNumberFormat="1" applyFont="1" applyProtection="1">
      <protection hidden="1"/>
    </xf>
    <xf numFmtId="165" fontId="4" fillId="0" borderId="26" xfId="1" applyNumberFormat="1" applyFont="1" applyBorder="1" applyProtection="1">
      <protection hidden="1"/>
    </xf>
    <xf numFmtId="3" fontId="0" fillId="0" borderId="25" xfId="0" applyNumberFormat="1" applyBorder="1" applyProtection="1">
      <protection hidden="1"/>
    </xf>
    <xf numFmtId="3" fontId="0" fillId="0" borderId="10" xfId="0" applyNumberFormat="1" applyBorder="1" applyProtection="1">
      <protection hidden="1"/>
    </xf>
    <xf numFmtId="0" fontId="0" fillId="0" borderId="26" xfId="0" applyBorder="1" applyProtection="1">
      <protection hidden="1"/>
    </xf>
    <xf numFmtId="3" fontId="0" fillId="0" borderId="26" xfId="0" applyNumberFormat="1" applyBorder="1" applyProtection="1">
      <protection hidden="1"/>
    </xf>
    <xf numFmtId="3" fontId="4" fillId="0" borderId="1" xfId="0" applyNumberFormat="1" applyFont="1" applyBorder="1" applyProtection="1">
      <protection hidden="1"/>
    </xf>
    <xf numFmtId="1" fontId="0" fillId="0" borderId="0" xfId="0" applyNumberFormat="1" applyBorder="1" applyAlignment="1" applyProtection="1">
      <alignment horizontal="center"/>
      <protection hidden="1"/>
    </xf>
    <xf numFmtId="1" fontId="0" fillId="0" borderId="10" xfId="0" applyNumberFormat="1" applyBorder="1" applyAlignment="1" applyProtection="1">
      <alignment horizontal="center"/>
      <protection hidden="1"/>
    </xf>
    <xf numFmtId="0" fontId="0" fillId="0" borderId="11" xfId="0" applyBorder="1" applyProtection="1">
      <protection hidden="1"/>
    </xf>
    <xf numFmtId="1" fontId="0" fillId="0" borderId="12" xfId="0" applyNumberFormat="1" applyBorder="1" applyAlignment="1" applyProtection="1">
      <alignment horizontal="center"/>
      <protection hidden="1"/>
    </xf>
    <xf numFmtId="0" fontId="4" fillId="4" borderId="25" xfId="0" applyFont="1" applyFill="1" applyBorder="1" applyProtection="1">
      <protection hidden="1"/>
    </xf>
    <xf numFmtId="0" fontId="4" fillId="0" borderId="1" xfId="0" applyFont="1" applyBorder="1" applyProtection="1">
      <protection hidden="1"/>
    </xf>
    <xf numFmtId="4" fontId="0" fillId="0" borderId="6" xfId="0" applyNumberFormat="1" applyBorder="1" applyProtection="1">
      <protection hidden="1"/>
    </xf>
    <xf numFmtId="0" fontId="8" fillId="0" borderId="0" xfId="0" applyFont="1" applyProtection="1">
      <protection hidden="1"/>
    </xf>
    <xf numFmtId="4" fontId="0" fillId="0" borderId="13" xfId="0" applyNumberFormat="1" applyBorder="1" applyProtection="1">
      <protection hidden="1"/>
    </xf>
    <xf numFmtId="4" fontId="4" fillId="0" borderId="1" xfId="0" applyNumberFormat="1" applyFont="1" applyBorder="1" applyProtection="1">
      <protection hidden="1"/>
    </xf>
    <xf numFmtId="0" fontId="0" fillId="0" borderId="0" xfId="0" applyBorder="1" applyProtection="1">
      <protection hidden="1"/>
    </xf>
    <xf numFmtId="3" fontId="0" fillId="0" borderId="0" xfId="0" applyNumberFormat="1" applyProtection="1">
      <protection hidden="1"/>
    </xf>
    <xf numFmtId="0" fontId="0" fillId="0" borderId="12" xfId="0" applyBorder="1" applyProtection="1">
      <protection hidden="1"/>
    </xf>
    <xf numFmtId="0" fontId="4" fillId="4" borderId="7" xfId="0" applyFont="1" applyFill="1" applyBorder="1" applyProtection="1">
      <protection hidden="1"/>
    </xf>
    <xf numFmtId="0" fontId="4" fillId="4" borderId="8" xfId="0" applyFont="1" applyFill="1" applyBorder="1" applyProtection="1">
      <protection hidden="1"/>
    </xf>
    <xf numFmtId="0" fontId="4" fillId="4" borderId="1" xfId="0" applyFont="1" applyFill="1" applyBorder="1" applyAlignment="1" applyProtection="1">
      <alignment horizontal="center" vertical="center"/>
      <protection hidden="1"/>
    </xf>
    <xf numFmtId="0" fontId="4" fillId="4" borderId="9" xfId="0" applyFont="1" applyFill="1" applyBorder="1" applyAlignment="1" applyProtection="1">
      <alignment horizontal="center"/>
      <protection hidden="1"/>
    </xf>
    <xf numFmtId="1" fontId="0" fillId="0" borderId="25" xfId="0" applyNumberFormat="1" applyBorder="1" applyProtection="1">
      <protection hidden="1"/>
    </xf>
    <xf numFmtId="0" fontId="0" fillId="7" borderId="0" xfId="0" applyFill="1" applyAlignment="1" applyProtection="1">
      <alignment horizontal="center"/>
      <protection locked="0" hidden="1"/>
    </xf>
    <xf numFmtId="3" fontId="4" fillId="0" borderId="0" xfId="0" applyNumberFormat="1" applyFont="1" applyAlignment="1" applyProtection="1">
      <alignment horizontal="center"/>
      <protection hidden="1"/>
    </xf>
    <xf numFmtId="3" fontId="0" fillId="7" borderId="0" xfId="0" applyNumberFormat="1" applyFill="1" applyAlignment="1" applyProtection="1">
      <alignment horizontal="center"/>
      <protection locked="0" hidden="1"/>
    </xf>
    <xf numFmtId="0" fontId="0" fillId="0" borderId="0" xfId="0" applyAlignment="1" applyProtection="1">
      <alignment horizontal="left" vertical="center" indent="3"/>
      <protection hidden="1"/>
    </xf>
    <xf numFmtId="9" fontId="0" fillId="7" borderId="0" xfId="0" applyNumberFormat="1" applyFill="1" applyAlignment="1" applyProtection="1">
      <alignment horizontal="center"/>
      <protection locked="0" hidden="1"/>
    </xf>
    <xf numFmtId="0" fontId="7" fillId="5" borderId="1" xfId="2" applyFont="1" applyFill="1" applyBorder="1" applyAlignment="1" applyProtection="1">
      <alignment horizontal="center"/>
      <protection hidden="1"/>
    </xf>
    <xf numFmtId="9" fontId="0" fillId="7" borderId="25" xfId="0" applyNumberFormat="1" applyFill="1" applyBorder="1" applyAlignment="1" applyProtection="1">
      <alignment horizontal="center"/>
      <protection locked="0" hidden="1"/>
    </xf>
    <xf numFmtId="9" fontId="0" fillId="5" borderId="25" xfId="0" applyNumberFormat="1" applyFill="1" applyBorder="1" applyAlignment="1" applyProtection="1">
      <alignment horizontal="center"/>
      <protection hidden="1"/>
    </xf>
    <xf numFmtId="0" fontId="0" fillId="7" borderId="0" xfId="0" quotePrefix="1" applyNumberFormat="1" applyFill="1" applyAlignment="1" applyProtection="1">
      <alignment horizontal="center"/>
      <protection locked="0" hidden="1"/>
    </xf>
    <xf numFmtId="9" fontId="0" fillId="7" borderId="10" xfId="0" applyNumberFormat="1" applyFill="1" applyBorder="1" applyAlignment="1" applyProtection="1">
      <alignment horizontal="center"/>
      <protection locked="0" hidden="1"/>
    </xf>
    <xf numFmtId="9" fontId="0" fillId="5" borderId="10" xfId="0" applyNumberFormat="1" applyFill="1" applyBorder="1" applyAlignment="1" applyProtection="1">
      <alignment horizontal="center"/>
      <protection hidden="1"/>
    </xf>
    <xf numFmtId="0" fontId="0" fillId="0" borderId="0" xfId="0" applyFill="1" applyProtection="1">
      <protection hidden="1"/>
    </xf>
    <xf numFmtId="9" fontId="0" fillId="7" borderId="26" xfId="0" applyNumberFormat="1" applyFill="1" applyBorder="1" applyAlignment="1" applyProtection="1">
      <alignment horizontal="center"/>
      <protection locked="0" hidden="1"/>
    </xf>
    <xf numFmtId="9" fontId="0" fillId="5" borderId="26" xfId="0" applyNumberFormat="1" applyFill="1" applyBorder="1" applyAlignment="1" applyProtection="1">
      <alignment horizontal="center"/>
      <protection hidden="1"/>
    </xf>
    <xf numFmtId="0" fontId="59" fillId="0" borderId="11" xfId="0" applyFont="1" applyBorder="1" applyAlignment="1" applyProtection="1">
      <alignment horizontal="center" vertical="center"/>
      <protection hidden="1"/>
    </xf>
    <xf numFmtId="0" fontId="59" fillId="0" borderId="13" xfId="0" applyFont="1" applyBorder="1" applyAlignment="1" applyProtection="1">
      <alignment horizontal="center" vertical="center"/>
      <protection hidden="1"/>
    </xf>
    <xf numFmtId="0" fontId="0" fillId="0" borderId="0" xfId="0" applyProtection="1">
      <protection locked="0" hidden="1"/>
    </xf>
    <xf numFmtId="9" fontId="0" fillId="0" borderId="0" xfId="2135" applyFont="1" applyAlignment="1" applyProtection="1">
      <alignment horizontal="center"/>
      <protection hidden="1"/>
    </xf>
    <xf numFmtId="9" fontId="0" fillId="0" borderId="0" xfId="0" applyNumberFormat="1" applyProtection="1">
      <protection hidden="1"/>
    </xf>
    <xf numFmtId="16" fontId="0" fillId="31" borderId="0" xfId="0" quotePrefix="1" applyNumberFormat="1" applyFill="1" applyAlignment="1" applyProtection="1">
      <alignment horizontal="center"/>
      <protection hidden="1"/>
    </xf>
    <xf numFmtId="9" fontId="0" fillId="7" borderId="25" xfId="2135" applyFont="1" applyFill="1" applyBorder="1" applyAlignment="1" applyProtection="1">
      <alignment horizontal="center"/>
      <protection locked="0" hidden="1"/>
    </xf>
    <xf numFmtId="9" fontId="0" fillId="5" borderId="25" xfId="2135" applyFont="1" applyFill="1" applyBorder="1" applyAlignment="1" applyProtection="1">
      <alignment horizontal="center"/>
      <protection hidden="1"/>
    </xf>
    <xf numFmtId="0" fontId="0" fillId="31" borderId="0" xfId="0" applyFill="1" applyAlignment="1" applyProtection="1">
      <alignment horizontal="center"/>
      <protection hidden="1"/>
    </xf>
    <xf numFmtId="9" fontId="0" fillId="7" borderId="10" xfId="2135" applyFont="1" applyFill="1" applyBorder="1" applyAlignment="1" applyProtection="1">
      <alignment horizontal="center"/>
      <protection locked="0" hidden="1"/>
    </xf>
    <xf numFmtId="9" fontId="0" fillId="5" borderId="10" xfId="2135" applyFont="1" applyFill="1" applyBorder="1" applyAlignment="1" applyProtection="1">
      <alignment horizontal="center"/>
      <protection hidden="1"/>
    </xf>
    <xf numFmtId="165" fontId="0" fillId="0" borderId="0" xfId="0" applyNumberFormat="1" applyProtection="1">
      <protection hidden="1"/>
    </xf>
    <xf numFmtId="9" fontId="0" fillId="7" borderId="26" xfId="2135" applyFont="1" applyFill="1" applyBorder="1" applyAlignment="1" applyProtection="1">
      <alignment horizontal="center"/>
      <protection locked="0" hidden="1"/>
    </xf>
    <xf numFmtId="9" fontId="0" fillId="5" borderId="26" xfId="2135" applyFont="1" applyFill="1" applyBorder="1" applyAlignment="1" applyProtection="1">
      <alignment horizontal="center"/>
      <protection hidden="1"/>
    </xf>
    <xf numFmtId="9" fontId="0" fillId="0" borderId="0" xfId="0" applyNumberFormat="1" applyFill="1" applyAlignment="1" applyProtection="1">
      <alignment horizontal="center"/>
      <protection hidden="1"/>
    </xf>
    <xf numFmtId="9" fontId="0" fillId="0" borderId="0" xfId="0" applyNumberFormat="1" applyAlignment="1" applyProtection="1">
      <alignment horizontal="center"/>
      <protection hidden="1"/>
    </xf>
    <xf numFmtId="0" fontId="0" fillId="0" borderId="1" xfId="0" applyBorder="1" applyAlignment="1" applyProtection="1">
      <alignment horizontal="center"/>
      <protection hidden="1"/>
    </xf>
    <xf numFmtId="165" fontId="0" fillId="5" borderId="25" xfId="1" applyNumberFormat="1" applyFont="1" applyFill="1" applyBorder="1" applyAlignment="1" applyProtection="1">
      <alignment horizontal="center" vertical="center"/>
      <protection hidden="1"/>
    </xf>
    <xf numFmtId="165" fontId="0" fillId="7" borderId="25" xfId="1" applyNumberFormat="1" applyFont="1" applyFill="1" applyBorder="1" applyAlignment="1" applyProtection="1">
      <alignment horizontal="center"/>
      <protection locked="0" hidden="1"/>
    </xf>
    <xf numFmtId="165" fontId="0" fillId="0" borderId="25" xfId="1" applyNumberFormat="1" applyFont="1" applyFill="1" applyBorder="1" applyAlignment="1" applyProtection="1">
      <alignment horizontal="center"/>
      <protection hidden="1"/>
    </xf>
    <xf numFmtId="165" fontId="0" fillId="5" borderId="10" xfId="1" applyNumberFormat="1" applyFont="1" applyFill="1" applyBorder="1" applyAlignment="1" applyProtection="1">
      <alignment horizontal="center" vertical="center"/>
      <protection hidden="1"/>
    </xf>
    <xf numFmtId="165" fontId="0" fillId="7" borderId="10" xfId="1" applyNumberFormat="1" applyFont="1" applyFill="1" applyBorder="1" applyAlignment="1" applyProtection="1">
      <alignment horizontal="center"/>
      <protection locked="0" hidden="1"/>
    </xf>
    <xf numFmtId="165" fontId="0" fillId="0" borderId="10" xfId="1" applyNumberFormat="1" applyFont="1" applyFill="1" applyBorder="1" applyAlignment="1" applyProtection="1">
      <alignment horizontal="center"/>
      <protection hidden="1"/>
    </xf>
    <xf numFmtId="165" fontId="0" fillId="5" borderId="26" xfId="1" applyNumberFormat="1" applyFont="1" applyFill="1" applyBorder="1" applyAlignment="1" applyProtection="1">
      <alignment horizontal="center" vertical="center"/>
      <protection hidden="1"/>
    </xf>
    <xf numFmtId="165" fontId="0" fillId="7" borderId="26" xfId="1" applyNumberFormat="1" applyFont="1" applyFill="1" applyBorder="1" applyAlignment="1" applyProtection="1">
      <alignment horizontal="center"/>
      <protection locked="0" hidden="1"/>
    </xf>
    <xf numFmtId="165" fontId="0" fillId="0" borderId="26" xfId="1" applyNumberFormat="1" applyFont="1" applyFill="1" applyBorder="1" applyAlignment="1" applyProtection="1">
      <alignment horizontal="center"/>
      <protection hidden="1"/>
    </xf>
    <xf numFmtId="165" fontId="0" fillId="0" borderId="1" xfId="0" applyNumberFormat="1" applyBorder="1" applyAlignment="1" applyProtection="1">
      <alignment vertical="center"/>
      <protection hidden="1"/>
    </xf>
    <xf numFmtId="165" fontId="4" fillId="32" borderId="1" xfId="1" applyNumberFormat="1" applyFont="1" applyFill="1" applyBorder="1" applyAlignment="1" applyProtection="1">
      <alignment horizontal="center"/>
      <protection hidden="1"/>
    </xf>
    <xf numFmtId="165" fontId="0" fillId="0" borderId="1" xfId="0" applyNumberFormat="1" applyBorder="1" applyProtection="1">
      <protection hidden="1"/>
    </xf>
    <xf numFmtId="0" fontId="0" fillId="0" borderId="0" xfId="0" applyAlignment="1" applyProtection="1">
      <alignment horizontal="right" wrapText="1"/>
      <protection hidden="1"/>
    </xf>
    <xf numFmtId="0" fontId="54" fillId="6" borderId="0" xfId="0" applyFont="1" applyFill="1" applyAlignment="1" applyProtection="1">
      <alignment horizontal="center" vertical="center"/>
      <protection hidden="1"/>
    </xf>
    <xf numFmtId="0" fontId="0" fillId="0" borderId="0" xfId="0" applyAlignment="1" applyProtection="1">
      <protection hidden="1"/>
    </xf>
    <xf numFmtId="0" fontId="0" fillId="5" borderId="2" xfId="0" applyFill="1" applyBorder="1" applyAlignment="1" applyProtection="1">
      <alignment horizontal="left" vertical="center" indent="1"/>
      <protection hidden="1"/>
    </xf>
    <xf numFmtId="0" fontId="0" fillId="0" borderId="4" xfId="0" applyBorder="1" applyAlignment="1" applyProtection="1">
      <alignment horizontal="left" vertical="center" indent="1"/>
      <protection hidden="1"/>
    </xf>
    <xf numFmtId="0" fontId="0" fillId="0" borderId="5" xfId="0" applyBorder="1" applyAlignment="1" applyProtection="1">
      <alignment horizontal="left" vertical="center" indent="1"/>
      <protection hidden="1"/>
    </xf>
    <xf numFmtId="0" fontId="0" fillId="0" borderId="6" xfId="0" applyBorder="1" applyAlignment="1" applyProtection="1">
      <alignment horizontal="left" vertical="center" indent="1"/>
      <protection hidden="1"/>
    </xf>
    <xf numFmtId="0" fontId="0" fillId="0" borderId="11" xfId="0" applyBorder="1" applyAlignment="1" applyProtection="1">
      <alignment horizontal="left" vertical="center" indent="1"/>
      <protection hidden="1"/>
    </xf>
    <xf numFmtId="0" fontId="0" fillId="0" borderId="13" xfId="0" applyBorder="1" applyAlignment="1" applyProtection="1">
      <alignment horizontal="left" vertical="center" indent="1"/>
      <protection hidden="1"/>
    </xf>
    <xf numFmtId="0" fontId="0" fillId="0" borderId="0" xfId="0" applyAlignment="1">
      <alignment horizontal="center"/>
    </xf>
    <xf numFmtId="0" fontId="4" fillId="4" borderId="0" xfId="0" applyFont="1" applyFill="1" applyAlignment="1" applyProtection="1">
      <alignment horizontal="center"/>
      <protection hidden="1"/>
    </xf>
    <xf numFmtId="0" fontId="0" fillId="0" borderId="0" xfId="0" applyAlignment="1" applyProtection="1">
      <alignment horizontal="center"/>
      <protection hidden="1"/>
    </xf>
    <xf numFmtId="0" fontId="0" fillId="0" borderId="5" xfId="0" applyBorder="1" applyAlignment="1" applyProtection="1">
      <protection hidden="1"/>
    </xf>
    <xf numFmtId="0" fontId="0" fillId="0" borderId="6" xfId="0" applyBorder="1" applyAlignment="1" applyProtection="1">
      <protection hidden="1"/>
    </xf>
    <xf numFmtId="0" fontId="0" fillId="0" borderId="11" xfId="0" applyBorder="1" applyAlignment="1" applyProtection="1">
      <protection hidden="1"/>
    </xf>
    <xf numFmtId="0" fontId="0" fillId="0" borderId="13" xfId="0" applyBorder="1" applyAlignment="1" applyProtection="1">
      <protection hidden="1"/>
    </xf>
    <xf numFmtId="0" fontId="4" fillId="34" borderId="27" xfId="0" applyFont="1" applyFill="1" applyBorder="1" applyAlignment="1" applyProtection="1">
      <alignment horizontal="center"/>
      <protection hidden="1"/>
    </xf>
    <xf numFmtId="0" fontId="4" fillId="34" borderId="28" xfId="0" applyFont="1" applyFill="1" applyBorder="1" applyAlignment="1" applyProtection="1">
      <alignment horizontal="center"/>
      <protection hidden="1"/>
    </xf>
    <xf numFmtId="0" fontId="4" fillId="34" borderId="29" xfId="0" applyFont="1" applyFill="1" applyBorder="1" applyAlignment="1" applyProtection="1">
      <alignment horizontal="center"/>
      <protection hidden="1"/>
    </xf>
    <xf numFmtId="0" fontId="0" fillId="0" borderId="2" xfId="0" applyBorder="1" applyAlignment="1" applyProtection="1">
      <protection hidden="1"/>
    </xf>
    <xf numFmtId="0" fontId="0" fillId="0" borderId="4" xfId="0" applyBorder="1" applyAlignment="1" applyProtection="1">
      <protection hidden="1"/>
    </xf>
    <xf numFmtId="0" fontId="5" fillId="3" borderId="8" xfId="0" applyFont="1" applyFill="1" applyBorder="1" applyAlignment="1"/>
    <xf numFmtId="0" fontId="0" fillId="0" borderId="8" xfId="0" applyBorder="1" applyAlignment="1"/>
    <xf numFmtId="0" fontId="0" fillId="0" borderId="9" xfId="0" applyBorder="1" applyAlignment="1"/>
    <xf numFmtId="0" fontId="0" fillId="4" borderId="12" xfId="0" applyFill="1" applyBorder="1" applyAlignment="1">
      <alignment horizontal="center"/>
    </xf>
    <xf numFmtId="0" fontId="0" fillId="4" borderId="13" xfId="0" applyFill="1" applyBorder="1" applyAlignment="1">
      <alignment horizontal="center"/>
    </xf>
    <xf numFmtId="0" fontId="0" fillId="4" borderId="11" xfId="0" applyFill="1" applyBorder="1" applyAlignment="1">
      <alignment horizontal="center"/>
    </xf>
    <xf numFmtId="0" fontId="0" fillId="4" borderId="1" xfId="0" applyFill="1" applyBorder="1" applyAlignment="1">
      <alignment horizontal="center"/>
    </xf>
    <xf numFmtId="0" fontId="0" fillId="0" borderId="1" xfId="0" applyBorder="1" applyAlignment="1"/>
    <xf numFmtId="0" fontId="0" fillId="4" borderId="7" xfId="0" applyFill="1" applyBorder="1" applyAlignment="1">
      <alignment horizontal="center"/>
    </xf>
    <xf numFmtId="0" fontId="0" fillId="4" borderId="9" xfId="0" applyFill="1" applyBorder="1" applyAlignment="1">
      <alignment horizontal="center"/>
    </xf>
    <xf numFmtId="0" fontId="4" fillId="4" borderId="1" xfId="0" applyFont="1" applyFill="1" applyBorder="1" applyAlignment="1">
      <alignment horizontal="center" vertical="center"/>
    </xf>
    <xf numFmtId="0" fontId="11" fillId="6" borderId="0" xfId="3" applyFont="1" applyFill="1" applyAlignment="1"/>
    <xf numFmtId="0" fontId="5" fillId="3" borderId="7" xfId="0" applyFont="1" applyFill="1" applyBorder="1" applyAlignment="1"/>
    <xf numFmtId="0" fontId="0" fillId="0" borderId="3" xfId="0" applyBorder="1" applyAlignment="1"/>
    <xf numFmtId="0" fontId="0" fillId="0" borderId="4" xfId="0" applyBorder="1" applyAlignment="1"/>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7" fillId="31" borderId="0" xfId="2" applyFont="1" applyFill="1" applyAlignment="1">
      <alignment horizontal="center"/>
    </xf>
    <xf numFmtId="0" fontId="0" fillId="0" borderId="0" xfId="0" applyAlignment="1"/>
  </cellXfs>
  <cellStyles count="2137">
    <cellStyle name=" 1" xfId="4"/>
    <cellStyle name="_x000d__x000a_JournalTemplate=C:\COMFO\CTALK\JOURSTD.TPL_x000d__x000a_LbStateAddress=3 3 0 251 1 89 2 311_x000d__x000a_LbStateJou" xfId="5"/>
    <cellStyle name="_x000d__x000a_JournalTemplate=C:\COMFO\CTALK\JOURSTD.TPL_x000d__x000a_LbStateAddress=3 3 0 251 1 89 2 311_x000d__x000a_LbStateJou 2" xfId="6"/>
    <cellStyle name="_x000d__x000a_JournalTemplate=C:\COMFO\CTALK\JOURSTD.TPL_x000d__x000a_LbStateAddress=3 3 0 251 1 89 2 311_x000d__x000a_LbStateJou 3" xfId="7"/>
    <cellStyle name="_x000d__x000a_JournalTemplate=C:\COMFO\CTALK\JOURSTD.TPL_x000d__x000a_LbStateAddress=3 3 0 251 1 89 2 311_x000d__x000a_LbStateJou_eBidding structure - HW" xfId="8"/>
    <cellStyle name="%" xfId="9"/>
    <cellStyle name="%_CALM-Packaging" xfId="10"/>
    <cellStyle name="_1) Business Criteria" xfId="11"/>
    <cellStyle name="_1) Business Criteria_Configurations FSC" xfId="12"/>
    <cellStyle name="_1) Business Criteria_FTS" xfId="13"/>
    <cellStyle name="_2) Pricing" xfId="14"/>
    <cellStyle name="_2) Pricing_Configurations FSC" xfId="15"/>
    <cellStyle name="_2) Pricing_FTS" xfId="16"/>
    <cellStyle name="_2008-07-23_Renewal SIS Intel Server HW Basket" xfId="17"/>
    <cellStyle name="_2008-07-23_Renewal SIS Intel Server HW Basket_Configurations FSC" xfId="18"/>
    <cellStyle name="_2008-07-23_Renewal SIS Intel Server HW Basket_FTS" xfId="19"/>
    <cellStyle name="_2009-02-01_Renewal SIS Intel Server HW Basket_HP 20-01-2009" xfId="20"/>
    <cellStyle name="_2009-02-01_Renewal SIS Intel Server HW Basket_HP 20-01-2009 2" xfId="21"/>
    <cellStyle name="_2009-02-01_Renewal SIS Intel Server HW Basket_HP 20-01-2009 orig" xfId="22"/>
    <cellStyle name="_2009-02-01_Renewal SIS Intel Server HW Basket_HP 20-01-2009 orig 2" xfId="23"/>
    <cellStyle name="_2009-02-01_Renewal SIS Intel Server HW Basket_HP 20-01-2009 orig_2010-06-01_Intel Server Basket_HP May 2010 (2)" xfId="24"/>
    <cellStyle name="_2009-02-01_Renewal SIS Intel Server HW Basket_HP 20-01-2009 orig_2010-06-01_Intel Server Basket_HP May 2010 (2)_2010-09-15_Intel Sever Basket_HP V6" xfId="25"/>
    <cellStyle name="_2009-02-01_Renewal SIS Intel Server HW Basket_HP 20-01-2009 orig_Configurations FSC" xfId="26"/>
    <cellStyle name="_2009-02-01_Renewal SIS Intel Server HW Basket_HP 20-01-2009 orig_Configurations FSC_2010-06-01_Intel Server Basket_HP May 2010 (2)" xfId="27"/>
    <cellStyle name="_2009-02-01_Renewal SIS Intel Server HW Basket_HP 20-01-2009 orig_Configurations FSC_2010-06-01_Intel Server Basket_HP May 2010 (2)_2010-09-15_Intel Sever Basket_HP V6" xfId="28"/>
    <cellStyle name="_2009-02-01_Renewal SIS Intel Server HW Basket_HP 20-01-2009 orig_Configurations FSC_Maintenance" xfId="29"/>
    <cellStyle name="_2009-02-01_Renewal SIS Intel Server HW Basket_HP 20-01-2009 orig_Configurations FSC_Maintenance prices" xfId="30"/>
    <cellStyle name="_2009-02-01_Renewal SIS Intel Server HW Basket_HP 20-01-2009 orig_eBidding structure - HW" xfId="31"/>
    <cellStyle name="_2009-02-01_Renewal SIS Intel Server HW Basket_HP 20-01-2009 orig_FIT List_Dell" xfId="32"/>
    <cellStyle name="_2009-02-01_Renewal SIS Intel Server HW Basket_HP 20-01-2009 orig_FIT List_Dell_1" xfId="33"/>
    <cellStyle name="_2009-02-01_Renewal SIS Intel Server HW Basket_HP 20-01-2009 orig_FIT List_FTS" xfId="34"/>
    <cellStyle name="_2009-02-01_Renewal SIS Intel Server HW Basket_HP 20-01-2009 orig_FIT List_FTS_1" xfId="35"/>
    <cellStyle name="_2009-02-01_Renewal SIS Intel Server HW Basket_HP 20-01-2009 orig_FIT List_HP" xfId="36"/>
    <cellStyle name="_2009-02-01_Renewal SIS Intel Server HW Basket_HP 20-01-2009 orig_FIT List_IBM" xfId="37"/>
    <cellStyle name="_2009-02-01_Renewal SIS Intel Server HW Basket_HP 20-01-2009 orig_FIT List_IBM HW" xfId="38"/>
    <cellStyle name="_2009-02-01_Renewal SIS Intel Server HW Basket_HP 20-01-2009 orig_FTS" xfId="39"/>
    <cellStyle name="_2009-02-01_Renewal SIS Intel Server HW Basket_HP 20-01-2009 orig_FTS_2010-06-01_Intel Server Basket_HP May 2010 (2)" xfId="40"/>
    <cellStyle name="_2009-02-01_Renewal SIS Intel Server HW Basket_HP 20-01-2009 orig_FTS_2010-06-01_Intel Server Basket_HP May 2010 (2)_2010-09-15_Intel Sever Basket_HP V6" xfId="41"/>
    <cellStyle name="_2009-02-01_Renewal SIS Intel Server HW Basket_HP 20-01-2009 orig_FTS_Maintenance" xfId="42"/>
    <cellStyle name="_2009-02-01_Renewal SIS Intel Server HW Basket_HP 20-01-2009 orig_FTS_Maintenance prices" xfId="43"/>
    <cellStyle name="_2009-02-01_Renewal SIS Intel Server HW Basket_HP 20-01-2009 orig_Hardware prices" xfId="44"/>
    <cellStyle name="_2009-02-01_Renewal SIS Intel Server HW Basket_HP 20-01-2009 orig_Hardware Startprices " xfId="45"/>
    <cellStyle name="_2009-02-01_Renewal SIS Intel Server HW Basket_HP 20-01-2009 orig_Maintenance" xfId="46"/>
    <cellStyle name="_2009-02-01_Renewal SIS Intel Server HW Basket_HP 20-01-2009 orig_Maintenance prices" xfId="47"/>
    <cellStyle name="_2009-02-01_Renewal SIS Intel Server HW Basket_HP 20-01-2009 orig_Maintenance prices_1" xfId="48"/>
    <cellStyle name="_2009-02-01_Renewal SIS Intel Server HW Basket_HP 20-01-2009 orig_Maintenance Startprices" xfId="49"/>
    <cellStyle name="_2009-02-01_Renewal SIS Intel Server HW Basket_HP 20-01-2009 orig_Maintenance Startprices_1" xfId="50"/>
    <cellStyle name="_2009-02-01_Renewal SIS Intel Server HW Basket_HP 20-01-2009 orig_Maintenance_1" xfId="51"/>
    <cellStyle name="_2009-02-01_Renewal SIS Intel Server HW Basket_HP 20-01-2009 orig_Maintenance_Maintenance prices" xfId="52"/>
    <cellStyle name="_2009-02-01_Renewal SIS Intel Server HW Basket_HP 20-01-2009 orig_RfQ_SIS Intel Server HW Basket Dell Aug 2009 (2)" xfId="53"/>
    <cellStyle name="_2009-02-01_Renewal SIS Intel Server HW Basket_HP 20-01-2009 orig_RfQ_SIS Intel Server HW Basket Dell Aug 2009 (2)_2010-06-01_Intel Server Basket_Dell_21052010" xfId="54"/>
    <cellStyle name="_2009-02-01_Renewal SIS Intel Server HW Basket_HP 20-01-2009 orig_RfQ_SIS Intel Server HW Basket Dell Aug 2009 (2)_2010-09-15_Intel Sever Basket_HP V6" xfId="55"/>
    <cellStyle name="_2009-02-01_Renewal SIS Intel Server HW Basket_HP 20-01-2009 orig_RfQ_SIS Intel Server HW Basket Dell Aug 2009 (2)_Intel_Server_Basket" xfId="56"/>
    <cellStyle name="_2009-02-01_Renewal SIS Intel Server HW Basket_HP 20-01-2009 orig_Service Pricing_all_ Intel_2009_11" xfId="57"/>
    <cellStyle name="_2009-02-01_Renewal SIS Intel Server HW Basket_HP 20-01-2009 orig_Tabelle1" xfId="58"/>
    <cellStyle name="_2009-02-01_Renewal SIS Intel Server HW Basket_HP 20-01-2009 orig_TCO" xfId="59"/>
    <cellStyle name="_2009-02-01_Renewal SIS Intel Server HW Basket_HP 20-01-2009 orig_Vergleichliste Jun09mitAug08" xfId="60"/>
    <cellStyle name="_2009-02-01_Renewal SIS Intel Server HW Basket_HP 20-01-2009_2010-06-01_Intel Server Basket_HP May 2010 (2)" xfId="61"/>
    <cellStyle name="_2009-02-01_Renewal SIS Intel Server HW Basket_HP 20-01-2009_2010-06-01_Intel Server Basket_HP May 2010 (2)_2010-09-15_Intel Sever Basket_HP V6" xfId="62"/>
    <cellStyle name="_2009-02-01_Renewal SIS Intel Server HW Basket_HP 20-01-2009_Configurations FSC" xfId="63"/>
    <cellStyle name="_2009-02-01_Renewal SIS Intel Server HW Basket_HP 20-01-2009_Configurations FSC_2010-06-01_Intel Server Basket_HP May 2010 (2)" xfId="64"/>
    <cellStyle name="_2009-02-01_Renewal SIS Intel Server HW Basket_HP 20-01-2009_Configurations FSC_2010-06-01_Intel Server Basket_HP May 2010 (2)_2010-09-15_Intel Sever Basket_HP V6" xfId="65"/>
    <cellStyle name="_2009-02-01_Renewal SIS Intel Server HW Basket_HP 20-01-2009_Configurations FSC_Maintenance" xfId="66"/>
    <cellStyle name="_2009-02-01_Renewal SIS Intel Server HW Basket_HP 20-01-2009_Configurations FSC_Maintenance prices" xfId="67"/>
    <cellStyle name="_2009-02-01_Renewal SIS Intel Server HW Basket_HP 20-01-2009_eBidding structure - HW" xfId="68"/>
    <cellStyle name="_2009-02-01_Renewal SIS Intel Server HW Basket_HP 20-01-2009_FIT List_Dell" xfId="69"/>
    <cellStyle name="_2009-02-01_Renewal SIS Intel Server HW Basket_HP 20-01-2009_FIT List_Dell_1" xfId="70"/>
    <cellStyle name="_2009-02-01_Renewal SIS Intel Server HW Basket_HP 20-01-2009_FIT List_FTS" xfId="71"/>
    <cellStyle name="_2009-02-01_Renewal SIS Intel Server HW Basket_HP 20-01-2009_FIT List_FTS_1" xfId="72"/>
    <cellStyle name="_2009-02-01_Renewal SIS Intel Server HW Basket_HP 20-01-2009_FIT List_HP" xfId="73"/>
    <cellStyle name="_2009-02-01_Renewal SIS Intel Server HW Basket_HP 20-01-2009_FIT List_IBM" xfId="74"/>
    <cellStyle name="_2009-02-01_Renewal SIS Intel Server HW Basket_HP 20-01-2009_FIT List_IBM HW" xfId="75"/>
    <cellStyle name="_2009-02-01_Renewal SIS Intel Server HW Basket_HP 20-01-2009_FTS" xfId="76"/>
    <cellStyle name="_2009-02-01_Renewal SIS Intel Server HW Basket_HP 20-01-2009_FTS_2010-06-01_Intel Server Basket_HP May 2010 (2)" xfId="77"/>
    <cellStyle name="_2009-02-01_Renewal SIS Intel Server HW Basket_HP 20-01-2009_FTS_2010-06-01_Intel Server Basket_HP May 2010 (2)_2010-09-15_Intel Sever Basket_HP V6" xfId="78"/>
    <cellStyle name="_2009-02-01_Renewal SIS Intel Server HW Basket_HP 20-01-2009_FTS_Maintenance" xfId="79"/>
    <cellStyle name="_2009-02-01_Renewal SIS Intel Server HW Basket_HP 20-01-2009_FTS_Maintenance prices" xfId="80"/>
    <cellStyle name="_2009-02-01_Renewal SIS Intel Server HW Basket_HP 20-01-2009_Hardware prices" xfId="81"/>
    <cellStyle name="_2009-02-01_Renewal SIS Intel Server HW Basket_HP 20-01-2009_Hardware Startprices " xfId="82"/>
    <cellStyle name="_2009-02-01_Renewal SIS Intel Server HW Basket_HP 20-01-2009_Maintenance" xfId="83"/>
    <cellStyle name="_2009-02-01_Renewal SIS Intel Server HW Basket_HP 20-01-2009_Maintenance prices" xfId="84"/>
    <cellStyle name="_2009-02-01_Renewal SIS Intel Server HW Basket_HP 20-01-2009_Maintenance prices_1" xfId="85"/>
    <cellStyle name="_2009-02-01_Renewal SIS Intel Server HW Basket_HP 20-01-2009_Maintenance Startprices" xfId="86"/>
    <cellStyle name="_2009-02-01_Renewal SIS Intel Server HW Basket_HP 20-01-2009_Maintenance Startprices_1" xfId="87"/>
    <cellStyle name="_2009-02-01_Renewal SIS Intel Server HW Basket_HP 20-01-2009_Maintenance_1" xfId="88"/>
    <cellStyle name="_2009-02-01_Renewal SIS Intel Server HW Basket_HP 20-01-2009_Maintenance_Maintenance prices" xfId="89"/>
    <cellStyle name="_2009-02-01_Renewal SIS Intel Server HW Basket_HP 20-01-2009_RfQ_SIS Intel Server HW Basket Dell Aug 2009 (2)" xfId="90"/>
    <cellStyle name="_2009-02-01_Renewal SIS Intel Server HW Basket_HP 20-01-2009_RfQ_SIS Intel Server HW Basket Dell Aug 2009 (2)_2010-06-01_Intel Server Basket_Dell_21052010" xfId="91"/>
    <cellStyle name="_2009-02-01_Renewal SIS Intel Server HW Basket_HP 20-01-2009_RfQ_SIS Intel Server HW Basket Dell Aug 2009 (2)_2010-09-15_Intel Sever Basket_HP V6" xfId="92"/>
    <cellStyle name="_2009-02-01_Renewal SIS Intel Server HW Basket_HP 20-01-2009_RfQ_SIS Intel Server HW Basket Dell Aug 2009 (2)_Intel_Server_Basket" xfId="93"/>
    <cellStyle name="_2009-02-01_Renewal SIS Intel Server HW Basket_HP 20-01-2009_Service Pricing_all_ Intel_2009_11" xfId="94"/>
    <cellStyle name="_2009-02-01_Renewal SIS Intel Server HW Basket_HP 20-01-2009_Tabelle1" xfId="95"/>
    <cellStyle name="_2009-02-01_Renewal SIS Intel Server HW Basket_HP 20-01-2009_TCO" xfId="96"/>
    <cellStyle name="_2009-02-01_Renewal SIS Intel Server HW Basket_HP 20-01-2009_Vergleichliste Jun09mitAug08" xfId="97"/>
    <cellStyle name="_2009-02-02_comparison UNIX" xfId="98"/>
    <cellStyle name="_2011-02-02_prp_input" xfId="99"/>
    <cellStyle name="_3) SMALL" xfId="100"/>
    <cellStyle name="_3) SMALL_Configurations FSC" xfId="101"/>
    <cellStyle name="_3) SMALL_FTS" xfId="102"/>
    <cellStyle name="_FIT List_IBM" xfId="103"/>
    <cellStyle name="_FIT List_IBM HW" xfId="104"/>
    <cellStyle name="_Hardware Results " xfId="105"/>
    <cellStyle name="_HP 08-05-2009_RfQ_SIS Intel Server HW Basket" xfId="106"/>
    <cellStyle name="_Renewal Intel Managed Server Basket_09.03.2007" xfId="107"/>
    <cellStyle name="_Renewal Intel Managed Server Basket_09.03.2007_Configurations FSC" xfId="108"/>
    <cellStyle name="_Renewal Intel Managed Server Basket_09.03.2007_FTS" xfId="109"/>
    <cellStyle name="_SMALL - without red. ps" xfId="110"/>
    <cellStyle name="_SMALL - without red. ps_Configurations FSC" xfId="111"/>
    <cellStyle name="_SMALL - without red. ps_FTS" xfId="112"/>
    <cellStyle name="_Tabelle1" xfId="113"/>
    <cellStyle name="_Übersicht" xfId="114"/>
    <cellStyle name="_Übersicht 2" xfId="115"/>
    <cellStyle name="_Übersicht Jan 09" xfId="116"/>
    <cellStyle name="_Übersicht Jan 09 2" xfId="117"/>
    <cellStyle name="_Übersicht Jan 09_1" xfId="118"/>
    <cellStyle name="_Übersicht Jan 09_FIT List_FTS" xfId="119"/>
    <cellStyle name="_Übersicht Jan 09_Hardware prices" xfId="120"/>
    <cellStyle name="_Übersicht Jan 09_Hardware Startprices " xfId="121"/>
    <cellStyle name="_Übersicht Jan 09_Maintenance" xfId="122"/>
    <cellStyle name="_Übersicht Jan 09_Maintenance prices" xfId="123"/>
    <cellStyle name="_Übersicht Jan 09_Maintenance Startprices" xfId="124"/>
    <cellStyle name="_Übersicht Jan 09_Service Pricing_all_ Intel_2009_11" xfId="125"/>
    <cellStyle name="_Übersicht Jan 09_TCO" xfId="126"/>
    <cellStyle name="_Übersicht_1" xfId="127"/>
    <cellStyle name="_Übersicht_FIT List_FTS" xfId="128"/>
    <cellStyle name="_Übersicht_Hardware prices" xfId="129"/>
    <cellStyle name="_Übersicht_Hardware Startprices " xfId="130"/>
    <cellStyle name="_Übersicht_Maintenance" xfId="131"/>
    <cellStyle name="_Übersicht_Maintenance prices" xfId="132"/>
    <cellStyle name="_Übersicht_Maintenance Startprices" xfId="133"/>
    <cellStyle name="_Übersicht_Service Pricing_all_ Intel_2009_11" xfId="134"/>
    <cellStyle name="_Übersicht_TCO" xfId="135"/>
    <cellStyle name="20% - Accent1 2" xfId="136"/>
    <cellStyle name="20% - Accent2 2" xfId="137"/>
    <cellStyle name="20% - Accent3 2" xfId="138"/>
    <cellStyle name="20% - Accent4 2" xfId="139"/>
    <cellStyle name="20% - Accent5 2" xfId="140"/>
    <cellStyle name="20% - Accent6 2" xfId="141"/>
    <cellStyle name="20% - Akzent1" xfId="142"/>
    <cellStyle name="20% - Akzent2" xfId="143"/>
    <cellStyle name="20% - Akzent3" xfId="144"/>
    <cellStyle name="20% - Akzent4" xfId="145"/>
    <cellStyle name="20% - Akzent5" xfId="146"/>
    <cellStyle name="20% - Akzent6" xfId="147"/>
    <cellStyle name="40% - Accent1 2" xfId="148"/>
    <cellStyle name="40% - Accent2 2" xfId="149"/>
    <cellStyle name="40% - Accent3 2" xfId="150"/>
    <cellStyle name="40% - Accent4 2" xfId="151"/>
    <cellStyle name="40% - Accent5 2" xfId="152"/>
    <cellStyle name="40% - Accent6 2" xfId="153"/>
    <cellStyle name="40% - Akzent1" xfId="154"/>
    <cellStyle name="40% - Akzent2" xfId="155"/>
    <cellStyle name="40% - Akzent3" xfId="156"/>
    <cellStyle name="40% - Akzent4" xfId="157"/>
    <cellStyle name="40% - Akzent5" xfId="158"/>
    <cellStyle name="40% - Akzent6" xfId="159"/>
    <cellStyle name="60% - Accent1 2" xfId="160"/>
    <cellStyle name="60% - Accent2 2" xfId="161"/>
    <cellStyle name="60% - Accent3 2" xfId="162"/>
    <cellStyle name="60% - Accent4 2" xfId="163"/>
    <cellStyle name="60% - Accent5 2" xfId="164"/>
    <cellStyle name="60% - Accent6 2" xfId="165"/>
    <cellStyle name="60% - Akzent1" xfId="166"/>
    <cellStyle name="60% - Akzent2" xfId="167"/>
    <cellStyle name="60% - Akzent3" xfId="168"/>
    <cellStyle name="60% - Akzent4" xfId="169"/>
    <cellStyle name="60% - Akzent5" xfId="170"/>
    <cellStyle name="60% - Akzent6" xfId="171"/>
    <cellStyle name="Accent1 2" xfId="172"/>
    <cellStyle name="Accent2 2" xfId="173"/>
    <cellStyle name="Accent3 2" xfId="174"/>
    <cellStyle name="Accent4 2" xfId="175"/>
    <cellStyle name="Accent5 2" xfId="176"/>
    <cellStyle name="Accent6 2" xfId="177"/>
    <cellStyle name="Akzent1" xfId="178"/>
    <cellStyle name="Akzent2" xfId="179"/>
    <cellStyle name="Akzent3" xfId="180"/>
    <cellStyle name="Akzent4" xfId="181"/>
    <cellStyle name="Akzent5" xfId="182"/>
    <cellStyle name="Akzent6" xfId="183"/>
    <cellStyle name="Ausgabe" xfId="184"/>
    <cellStyle name="Ausgabe 2" xfId="185"/>
    <cellStyle name="Bad 2" xfId="186"/>
    <cellStyle name="Berechnung" xfId="187"/>
    <cellStyle name="Berechnung 2" xfId="188"/>
    <cellStyle name="C:\Data\MS\Excel" xfId="189"/>
    <cellStyle name="C:\Data\MS\Excel 2" xfId="190"/>
    <cellStyle name="C:\Data\MS\Excel?ARBORPATH=C:\DATA\ARBOR30?COMPUTERNAME=WLHPA" xfId="191"/>
    <cellStyle name="C:\Data\MS\Excel_2009-02-02_comparison UNIX" xfId="192"/>
    <cellStyle name="Check Cell 2" xfId="193"/>
    <cellStyle name="ColumnHeader" xfId="194"/>
    <cellStyle name="ColumnHeader 2" xfId="195"/>
    <cellStyle name="Comma" xfId="1" builtinId="3"/>
    <cellStyle name="Comma 2" xfId="196"/>
    <cellStyle name="Comma 2 2" xfId="197"/>
    <cellStyle name="Comma 2 3" xfId="198"/>
    <cellStyle name="Comma 2 4" xfId="199"/>
    <cellStyle name="Comma 2 5" xfId="200"/>
    <cellStyle name="Comma 2 6" xfId="201"/>
    <cellStyle name="Comma 3" xfId="202"/>
    <cellStyle name="Comma 4" xfId="203"/>
    <cellStyle name="Comma 5" xfId="204"/>
    <cellStyle name="Currency 2" xfId="205"/>
    <cellStyle name="Currency 3" xfId="206"/>
    <cellStyle name="DealBlock" xfId="207"/>
    <cellStyle name="DealBlock 2" xfId="208"/>
    <cellStyle name="DealHeader" xfId="209"/>
    <cellStyle name="DealHeader 2" xfId="210"/>
    <cellStyle name="Dezimal 2" xfId="211"/>
    <cellStyle name="Dezimal 3" xfId="212"/>
    <cellStyle name="Dezimal 4" xfId="213"/>
    <cellStyle name="Eingabe" xfId="214"/>
    <cellStyle name="Eingabe 2" xfId="215"/>
    <cellStyle name="Ergebnis" xfId="216"/>
    <cellStyle name="Ergebnis 2" xfId="217"/>
    <cellStyle name="Erklärender Text" xfId="218"/>
    <cellStyle name="Erklärender Text 2" xfId="219"/>
    <cellStyle name="Euro" xfId="220"/>
    <cellStyle name="Good" xfId="2" builtinId="26"/>
    <cellStyle name="Good 2" xfId="221"/>
    <cellStyle name="Gut" xfId="222"/>
    <cellStyle name="Heading 1 2" xfId="223"/>
    <cellStyle name="Heading 2 2" xfId="224"/>
    <cellStyle name="Heading 3 2" xfId="225"/>
    <cellStyle name="Heading 4 2" xfId="226"/>
    <cellStyle name="HPConfidential" xfId="227"/>
    <cellStyle name="HPConfidential 2" xfId="228"/>
    <cellStyle name="Hyperlink 10" xfId="229"/>
    <cellStyle name="Hyperlink 11" xfId="230"/>
    <cellStyle name="Hyperlink 12" xfId="231"/>
    <cellStyle name="Hyperlink 13" xfId="232"/>
    <cellStyle name="Hyperlink 14" xfId="233"/>
    <cellStyle name="Hyperlink 2" xfId="234"/>
    <cellStyle name="Hyperlink 3" xfId="235"/>
    <cellStyle name="Hyperlink 4" xfId="236"/>
    <cellStyle name="Hyperlink 5" xfId="237"/>
    <cellStyle name="Hyperlink 6" xfId="238"/>
    <cellStyle name="Hyperlink 7" xfId="239"/>
    <cellStyle name="Hyperlink 8" xfId="240"/>
    <cellStyle name="Hyperlink 9" xfId="241"/>
    <cellStyle name="Include 1" xfId="242"/>
    <cellStyle name="Linked Cell 2" xfId="243"/>
    <cellStyle name="Norm੎੎" xfId="244"/>
    <cellStyle name="Normal" xfId="0" builtinId="0"/>
    <cellStyle name="Normal 10" xfId="245"/>
    <cellStyle name="Normal 10 10" xfId="246"/>
    <cellStyle name="Normal 10 10 2" xfId="247"/>
    <cellStyle name="Normal 10 11" xfId="248"/>
    <cellStyle name="Normal 10 12" xfId="249"/>
    <cellStyle name="Normal 10 13" xfId="250"/>
    <cellStyle name="Normal 10 14" xfId="251"/>
    <cellStyle name="Normal 10 15" xfId="252"/>
    <cellStyle name="Normal 10 16" xfId="253"/>
    <cellStyle name="Normal 10 17" xfId="254"/>
    <cellStyle name="Normal 10 18" xfId="255"/>
    <cellStyle name="Normal 10 19" xfId="256"/>
    <cellStyle name="Normal 10 2" xfId="257"/>
    <cellStyle name="Normal 10 2 10" xfId="258"/>
    <cellStyle name="Normal 10 2 11" xfId="259"/>
    <cellStyle name="Normal 10 2 12" xfId="260"/>
    <cellStyle name="Normal 10 2 13" xfId="261"/>
    <cellStyle name="Normal 10 2 14" xfId="262"/>
    <cellStyle name="Normal 10 2 15" xfId="263"/>
    <cellStyle name="Normal 10 2 16" xfId="264"/>
    <cellStyle name="Normal 10 2 17" xfId="265"/>
    <cellStyle name="Normal 10 2 18" xfId="266"/>
    <cellStyle name="Normal 10 2 19" xfId="267"/>
    <cellStyle name="Normal 10 2 2" xfId="268"/>
    <cellStyle name="Normal 10 2 20" xfId="269"/>
    <cellStyle name="Normal 10 2 21" xfId="270"/>
    <cellStyle name="Normal 10 2 22" xfId="271"/>
    <cellStyle name="Normal 10 2 23" xfId="272"/>
    <cellStyle name="Normal 10 2 24" xfId="273"/>
    <cellStyle name="Normal 10 2 25" xfId="274"/>
    <cellStyle name="Normal 10 2 26" xfId="275"/>
    <cellStyle name="Normal 10 2 27" xfId="276"/>
    <cellStyle name="Normal 10 2 28" xfId="277"/>
    <cellStyle name="Normal 10 2 29" xfId="278"/>
    <cellStyle name="Normal 10 2 3" xfId="279"/>
    <cellStyle name="Normal 10 2 30" xfId="280"/>
    <cellStyle name="Normal 10 2 31" xfId="281"/>
    <cellStyle name="Normal 10 2 32" xfId="282"/>
    <cellStyle name="Normal 10 2 33" xfId="283"/>
    <cellStyle name="Normal 10 2 34" xfId="284"/>
    <cellStyle name="Normal 10 2 35" xfId="285"/>
    <cellStyle name="Normal 10 2 36" xfId="286"/>
    <cellStyle name="Normal 10 2 37" xfId="287"/>
    <cellStyle name="Normal 10 2 38" xfId="288"/>
    <cellStyle name="Normal 10 2 39" xfId="289"/>
    <cellStyle name="Normal 10 2 4" xfId="290"/>
    <cellStyle name="Normal 10 2 5" xfId="291"/>
    <cellStyle name="Normal 10 2 6" xfId="292"/>
    <cellStyle name="Normal 10 2 7" xfId="293"/>
    <cellStyle name="Normal 10 2 8" xfId="294"/>
    <cellStyle name="Normal 10 2 9" xfId="295"/>
    <cellStyle name="Normal 10 2_Configurations FSC" xfId="296"/>
    <cellStyle name="Normal 10 20" xfId="297"/>
    <cellStyle name="Normal 10 21" xfId="298"/>
    <cellStyle name="Normal 10 22" xfId="299"/>
    <cellStyle name="Normal 10 23" xfId="300"/>
    <cellStyle name="Normal 10 24" xfId="301"/>
    <cellStyle name="Normal 10 25" xfId="302"/>
    <cellStyle name="Normal 10 26" xfId="303"/>
    <cellStyle name="Normal 10 27" xfId="304"/>
    <cellStyle name="Normal 10 28" xfId="305"/>
    <cellStyle name="Normal 10 29" xfId="306"/>
    <cellStyle name="Normal 10 3" xfId="307"/>
    <cellStyle name="Normal 10 30" xfId="308"/>
    <cellStyle name="Normal 10 31" xfId="309"/>
    <cellStyle name="Normal 10 32" xfId="310"/>
    <cellStyle name="Normal 10 33" xfId="311"/>
    <cellStyle name="Normal 10 34" xfId="312"/>
    <cellStyle name="Normal 10 35" xfId="313"/>
    <cellStyle name="Normal 10 36" xfId="314"/>
    <cellStyle name="Normal 10 37" xfId="315"/>
    <cellStyle name="Normal 10 38" xfId="316"/>
    <cellStyle name="Normal 10 39" xfId="317"/>
    <cellStyle name="Normal 10 4" xfId="318"/>
    <cellStyle name="Normal 10 40" xfId="319"/>
    <cellStyle name="Normal 10 41" xfId="320"/>
    <cellStyle name="Normal 10 5" xfId="321"/>
    <cellStyle name="Normal 10 6" xfId="322"/>
    <cellStyle name="Normal 10 7" xfId="323"/>
    <cellStyle name="Normal 10 8" xfId="324"/>
    <cellStyle name="Normal 10 9" xfId="325"/>
    <cellStyle name="Normal 10_Configurations FSC" xfId="326"/>
    <cellStyle name="Normal 100" xfId="327"/>
    <cellStyle name="Normal 101" xfId="328"/>
    <cellStyle name="Normal 102" xfId="329"/>
    <cellStyle name="Normal 103" xfId="330"/>
    <cellStyle name="Normal 104" xfId="331"/>
    <cellStyle name="Normal 105" xfId="332"/>
    <cellStyle name="Normal 106" xfId="333"/>
    <cellStyle name="Normal 107" xfId="334"/>
    <cellStyle name="Normal 108" xfId="335"/>
    <cellStyle name="Normal 109" xfId="336"/>
    <cellStyle name="Normal 11" xfId="337"/>
    <cellStyle name="Normal 11 10" xfId="338"/>
    <cellStyle name="Normal 11 100" xfId="339"/>
    <cellStyle name="Normal 11 101" xfId="340"/>
    <cellStyle name="Normal 11 102" xfId="341"/>
    <cellStyle name="Normal 11 103" xfId="342"/>
    <cellStyle name="Normal 11 104" xfId="343"/>
    <cellStyle name="Normal 11 105" xfId="344"/>
    <cellStyle name="Normal 11 106" xfId="345"/>
    <cellStyle name="Normal 11 107" xfId="346"/>
    <cellStyle name="Normal 11 108" xfId="347"/>
    <cellStyle name="Normal 11 109" xfId="348"/>
    <cellStyle name="Normal 11 11" xfId="349"/>
    <cellStyle name="Normal 11 110" xfId="350"/>
    <cellStyle name="Normal 11 111" xfId="351"/>
    <cellStyle name="Normal 11 112" xfId="352"/>
    <cellStyle name="Normal 11 113" xfId="353"/>
    <cellStyle name="Normal 11 114" xfId="354"/>
    <cellStyle name="Normal 11 115" xfId="355"/>
    <cellStyle name="Normal 11 116" xfId="356"/>
    <cellStyle name="Normal 11 117" xfId="357"/>
    <cellStyle name="Normal 11 118" xfId="358"/>
    <cellStyle name="Normal 11 119" xfId="359"/>
    <cellStyle name="Normal 11 12" xfId="360"/>
    <cellStyle name="Normal 11 120" xfId="361"/>
    <cellStyle name="Normal 11 121" xfId="362"/>
    <cellStyle name="Normal 11 122" xfId="363"/>
    <cellStyle name="Normal 11 123" xfId="364"/>
    <cellStyle name="Normal 11 124" xfId="365"/>
    <cellStyle name="Normal 11 125" xfId="366"/>
    <cellStyle name="Normal 11 126" xfId="367"/>
    <cellStyle name="Normal 11 127" xfId="368"/>
    <cellStyle name="Normal 11 128" xfId="369"/>
    <cellStyle name="Normal 11 129" xfId="370"/>
    <cellStyle name="Normal 11 13" xfId="371"/>
    <cellStyle name="Normal 11 130" xfId="372"/>
    <cellStyle name="Normal 11 131" xfId="373"/>
    <cellStyle name="Normal 11 132" xfId="374"/>
    <cellStyle name="Normal 11 133" xfId="375"/>
    <cellStyle name="Normal 11 134" xfId="376"/>
    <cellStyle name="Normal 11 135" xfId="377"/>
    <cellStyle name="Normal 11 136" xfId="378"/>
    <cellStyle name="Normal 11 137" xfId="379"/>
    <cellStyle name="Normal 11 138" xfId="380"/>
    <cellStyle name="Normal 11 139" xfId="381"/>
    <cellStyle name="Normal 11 14" xfId="382"/>
    <cellStyle name="Normal 11 140" xfId="383"/>
    <cellStyle name="Normal 11 141" xfId="384"/>
    <cellStyle name="Normal 11 142" xfId="385"/>
    <cellStyle name="Normal 11 143" xfId="386"/>
    <cellStyle name="Normal 11 144" xfId="387"/>
    <cellStyle name="Normal 11 145" xfId="388"/>
    <cellStyle name="Normal 11 146" xfId="389"/>
    <cellStyle name="Normal 11 147" xfId="390"/>
    <cellStyle name="Normal 11 148" xfId="391"/>
    <cellStyle name="Normal 11 149" xfId="392"/>
    <cellStyle name="Normal 11 15" xfId="393"/>
    <cellStyle name="Normal 11 16" xfId="394"/>
    <cellStyle name="Normal 11 17" xfId="395"/>
    <cellStyle name="Normal 11 18" xfId="396"/>
    <cellStyle name="Normal 11 19" xfId="397"/>
    <cellStyle name="Normal 11 2" xfId="398"/>
    <cellStyle name="Normal 11 2 10" xfId="399"/>
    <cellStyle name="Normal 11 2 11" xfId="400"/>
    <cellStyle name="Normal 11 2 12" xfId="401"/>
    <cellStyle name="Normal 11 2 13" xfId="402"/>
    <cellStyle name="Normal 11 2 14" xfId="403"/>
    <cellStyle name="Normal 11 2 15" xfId="404"/>
    <cellStyle name="Normal 11 2 16" xfId="405"/>
    <cellStyle name="Normal 11 2 17" xfId="406"/>
    <cellStyle name="Normal 11 2 18" xfId="407"/>
    <cellStyle name="Normal 11 2 19" xfId="408"/>
    <cellStyle name="Normal 11 2 2" xfId="409"/>
    <cellStyle name="Normal 11 2 20" xfId="410"/>
    <cellStyle name="Normal 11 2 21" xfId="411"/>
    <cellStyle name="Normal 11 2 22" xfId="412"/>
    <cellStyle name="Normal 11 2 23" xfId="413"/>
    <cellStyle name="Normal 11 2 24" xfId="414"/>
    <cellStyle name="Normal 11 2 25" xfId="415"/>
    <cellStyle name="Normal 11 2 26" xfId="416"/>
    <cellStyle name="Normal 11 2 27" xfId="417"/>
    <cellStyle name="Normal 11 2 28" xfId="418"/>
    <cellStyle name="Normal 11 2 29" xfId="419"/>
    <cellStyle name="Normal 11 2 3" xfId="420"/>
    <cellStyle name="Normal 11 2 30" xfId="421"/>
    <cellStyle name="Normal 11 2 31" xfId="422"/>
    <cellStyle name="Normal 11 2 32" xfId="423"/>
    <cellStyle name="Normal 11 2 33" xfId="424"/>
    <cellStyle name="Normal 11 2 34" xfId="425"/>
    <cellStyle name="Normal 11 2 35" xfId="426"/>
    <cellStyle name="Normal 11 2 36" xfId="427"/>
    <cellStyle name="Normal 11 2 37" xfId="428"/>
    <cellStyle name="Normal 11 2 38" xfId="429"/>
    <cellStyle name="Normal 11 2 39" xfId="430"/>
    <cellStyle name="Normal 11 2 4" xfId="431"/>
    <cellStyle name="Normal 11 2 5" xfId="432"/>
    <cellStyle name="Normal 11 2 6" xfId="433"/>
    <cellStyle name="Normal 11 2 7" xfId="434"/>
    <cellStyle name="Normal 11 2 8" xfId="435"/>
    <cellStyle name="Normal 11 2 9" xfId="436"/>
    <cellStyle name="Normal 11 2_Configurations FSC" xfId="437"/>
    <cellStyle name="Normal 11 20" xfId="438"/>
    <cellStyle name="Normal 11 21" xfId="439"/>
    <cellStyle name="Normal 11 22" xfId="440"/>
    <cellStyle name="Normal 11 23" xfId="441"/>
    <cellStyle name="Normal 11 24" xfId="442"/>
    <cellStyle name="Normal 11 25" xfId="443"/>
    <cellStyle name="Normal 11 26" xfId="444"/>
    <cellStyle name="Normal 11 27" xfId="445"/>
    <cellStyle name="Normal 11 28" xfId="446"/>
    <cellStyle name="Normal 11 29" xfId="447"/>
    <cellStyle name="Normal 11 3" xfId="448"/>
    <cellStyle name="Normal 11 3 10" xfId="449"/>
    <cellStyle name="Normal 11 3 11" xfId="450"/>
    <cellStyle name="Normal 11 3 12" xfId="451"/>
    <cellStyle name="Normal 11 3 13" xfId="452"/>
    <cellStyle name="Normal 11 3 14" xfId="453"/>
    <cellStyle name="Normal 11 3 15" xfId="454"/>
    <cellStyle name="Normal 11 3 16" xfId="455"/>
    <cellStyle name="Normal 11 3 17" xfId="456"/>
    <cellStyle name="Normal 11 3 18" xfId="457"/>
    <cellStyle name="Normal 11 3 19" xfId="458"/>
    <cellStyle name="Normal 11 3 2" xfId="459"/>
    <cellStyle name="Normal 11 3 20" xfId="460"/>
    <cellStyle name="Normal 11 3 21" xfId="461"/>
    <cellStyle name="Normal 11 3 22" xfId="462"/>
    <cellStyle name="Normal 11 3 23" xfId="463"/>
    <cellStyle name="Normal 11 3 24" xfId="464"/>
    <cellStyle name="Normal 11 3 25" xfId="465"/>
    <cellStyle name="Normal 11 3 26" xfId="466"/>
    <cellStyle name="Normal 11 3 27" xfId="467"/>
    <cellStyle name="Normal 11 3 28" xfId="468"/>
    <cellStyle name="Normal 11 3 29" xfId="469"/>
    <cellStyle name="Normal 11 3 3" xfId="470"/>
    <cellStyle name="Normal 11 3 30" xfId="471"/>
    <cellStyle name="Normal 11 3 31" xfId="472"/>
    <cellStyle name="Normal 11 3 32" xfId="473"/>
    <cellStyle name="Normal 11 3 33" xfId="474"/>
    <cellStyle name="Normal 11 3 34" xfId="475"/>
    <cellStyle name="Normal 11 3 35" xfId="476"/>
    <cellStyle name="Normal 11 3 36" xfId="477"/>
    <cellStyle name="Normal 11 3 37" xfId="478"/>
    <cellStyle name="Normal 11 3 38" xfId="479"/>
    <cellStyle name="Normal 11 3 39" xfId="480"/>
    <cellStyle name="Normal 11 3 4" xfId="481"/>
    <cellStyle name="Normal 11 3 5" xfId="482"/>
    <cellStyle name="Normal 11 3 6" xfId="483"/>
    <cellStyle name="Normal 11 3 7" xfId="484"/>
    <cellStyle name="Normal 11 3 8" xfId="485"/>
    <cellStyle name="Normal 11 3 9" xfId="486"/>
    <cellStyle name="Normal 11 3_Configurations FSC" xfId="487"/>
    <cellStyle name="Normal 11 30" xfId="488"/>
    <cellStyle name="Normal 11 31" xfId="489"/>
    <cellStyle name="Normal 11 32" xfId="490"/>
    <cellStyle name="Normal 11 33" xfId="491"/>
    <cellStyle name="Normal 11 34" xfId="492"/>
    <cellStyle name="Normal 11 35" xfId="493"/>
    <cellStyle name="Normal 11 36" xfId="494"/>
    <cellStyle name="Normal 11 37" xfId="495"/>
    <cellStyle name="Normal 11 38" xfId="496"/>
    <cellStyle name="Normal 11 39" xfId="497"/>
    <cellStyle name="Normal 11 4" xfId="498"/>
    <cellStyle name="Normal 11 4 10" xfId="499"/>
    <cellStyle name="Normal 11 4 11" xfId="500"/>
    <cellStyle name="Normal 11 4 12" xfId="501"/>
    <cellStyle name="Normal 11 4 13" xfId="502"/>
    <cellStyle name="Normal 11 4 14" xfId="503"/>
    <cellStyle name="Normal 11 4 15" xfId="504"/>
    <cellStyle name="Normal 11 4 16" xfId="505"/>
    <cellStyle name="Normal 11 4 17" xfId="506"/>
    <cellStyle name="Normal 11 4 18" xfId="507"/>
    <cellStyle name="Normal 11 4 19" xfId="508"/>
    <cellStyle name="Normal 11 4 2" xfId="509"/>
    <cellStyle name="Normal 11 4 20" xfId="510"/>
    <cellStyle name="Normal 11 4 21" xfId="511"/>
    <cellStyle name="Normal 11 4 22" xfId="512"/>
    <cellStyle name="Normal 11 4 23" xfId="513"/>
    <cellStyle name="Normal 11 4 24" xfId="514"/>
    <cellStyle name="Normal 11 4 25" xfId="515"/>
    <cellStyle name="Normal 11 4 26" xfId="516"/>
    <cellStyle name="Normal 11 4 27" xfId="517"/>
    <cellStyle name="Normal 11 4 28" xfId="518"/>
    <cellStyle name="Normal 11 4 29" xfId="519"/>
    <cellStyle name="Normal 11 4 3" xfId="520"/>
    <cellStyle name="Normal 11 4 30" xfId="521"/>
    <cellStyle name="Normal 11 4 31" xfId="522"/>
    <cellStyle name="Normal 11 4 32" xfId="523"/>
    <cellStyle name="Normal 11 4 33" xfId="524"/>
    <cellStyle name="Normal 11 4 34" xfId="525"/>
    <cellStyle name="Normal 11 4 35" xfId="526"/>
    <cellStyle name="Normal 11 4 36" xfId="527"/>
    <cellStyle name="Normal 11 4 37" xfId="528"/>
    <cellStyle name="Normal 11 4 38" xfId="529"/>
    <cellStyle name="Normal 11 4 39" xfId="530"/>
    <cellStyle name="Normal 11 4 4" xfId="531"/>
    <cellStyle name="Normal 11 4 5" xfId="532"/>
    <cellStyle name="Normal 11 4 6" xfId="533"/>
    <cellStyle name="Normal 11 4 7" xfId="534"/>
    <cellStyle name="Normal 11 4 8" xfId="535"/>
    <cellStyle name="Normal 11 4 9" xfId="536"/>
    <cellStyle name="Normal 11 4_Configurations FSC" xfId="537"/>
    <cellStyle name="Normal 11 40" xfId="538"/>
    <cellStyle name="Normal 11 41" xfId="539"/>
    <cellStyle name="Normal 11 42" xfId="540"/>
    <cellStyle name="Normal 11 43" xfId="541"/>
    <cellStyle name="Normal 11 44" xfId="542"/>
    <cellStyle name="Normal 11 45" xfId="543"/>
    <cellStyle name="Normal 11 46" xfId="544"/>
    <cellStyle name="Normal 11 47" xfId="545"/>
    <cellStyle name="Normal 11 48" xfId="546"/>
    <cellStyle name="Normal 11 49" xfId="547"/>
    <cellStyle name="Normal 11 5" xfId="548"/>
    <cellStyle name="Normal 11 50" xfId="549"/>
    <cellStyle name="Normal 11 51" xfId="550"/>
    <cellStyle name="Normal 11 52" xfId="551"/>
    <cellStyle name="Normal 11 53" xfId="552"/>
    <cellStyle name="Normal 11 54" xfId="553"/>
    <cellStyle name="Normal 11 55" xfId="554"/>
    <cellStyle name="Normal 11 56" xfId="555"/>
    <cellStyle name="Normal 11 57" xfId="556"/>
    <cellStyle name="Normal 11 58" xfId="557"/>
    <cellStyle name="Normal 11 59" xfId="558"/>
    <cellStyle name="Normal 11 6" xfId="559"/>
    <cellStyle name="Normal 11 60" xfId="560"/>
    <cellStyle name="Normal 11 61" xfId="561"/>
    <cellStyle name="Normal 11 62" xfId="562"/>
    <cellStyle name="Normal 11 63" xfId="563"/>
    <cellStyle name="Normal 11 64" xfId="564"/>
    <cellStyle name="Normal 11 65" xfId="565"/>
    <cellStyle name="Normal 11 66" xfId="566"/>
    <cellStyle name="Normal 11 67" xfId="567"/>
    <cellStyle name="Normal 11 68" xfId="568"/>
    <cellStyle name="Normal 11 69" xfId="569"/>
    <cellStyle name="Normal 11 7" xfId="570"/>
    <cellStyle name="Normal 11 70" xfId="571"/>
    <cellStyle name="Normal 11 71" xfId="572"/>
    <cellStyle name="Normal 11 72" xfId="573"/>
    <cellStyle name="Normal 11 73" xfId="574"/>
    <cellStyle name="Normal 11 74" xfId="575"/>
    <cellStyle name="Normal 11 75" xfId="576"/>
    <cellStyle name="Normal 11 76" xfId="577"/>
    <cellStyle name="Normal 11 77" xfId="578"/>
    <cellStyle name="Normal 11 78" xfId="579"/>
    <cellStyle name="Normal 11 79" xfId="580"/>
    <cellStyle name="Normal 11 8" xfId="581"/>
    <cellStyle name="Normal 11 80" xfId="582"/>
    <cellStyle name="Normal 11 81" xfId="583"/>
    <cellStyle name="Normal 11 82" xfId="584"/>
    <cellStyle name="Normal 11 83" xfId="585"/>
    <cellStyle name="Normal 11 84" xfId="586"/>
    <cellStyle name="Normal 11 85" xfId="587"/>
    <cellStyle name="Normal 11 86" xfId="588"/>
    <cellStyle name="Normal 11 87" xfId="589"/>
    <cellStyle name="Normal 11 88" xfId="590"/>
    <cellStyle name="Normal 11 89" xfId="591"/>
    <cellStyle name="Normal 11 9" xfId="592"/>
    <cellStyle name="Normal 11 90" xfId="593"/>
    <cellStyle name="Normal 11 91" xfId="594"/>
    <cellStyle name="Normal 11 92" xfId="595"/>
    <cellStyle name="Normal 11 93" xfId="596"/>
    <cellStyle name="Normal 11 94" xfId="597"/>
    <cellStyle name="Normal 11 95" xfId="598"/>
    <cellStyle name="Normal 11 96" xfId="599"/>
    <cellStyle name="Normal 11 97" xfId="600"/>
    <cellStyle name="Normal 11 98" xfId="601"/>
    <cellStyle name="Normal 11 99" xfId="602"/>
    <cellStyle name="Normal 11_Configurations FSC" xfId="603"/>
    <cellStyle name="Normal 110" xfId="604"/>
    <cellStyle name="Normal 111" xfId="605"/>
    <cellStyle name="Normal 112" xfId="606"/>
    <cellStyle name="Normal 113" xfId="607"/>
    <cellStyle name="Normal 114" xfId="608"/>
    <cellStyle name="Normal 115" xfId="609"/>
    <cellStyle name="Normal 116" xfId="610"/>
    <cellStyle name="Normal 117" xfId="611"/>
    <cellStyle name="Normal 118" xfId="612"/>
    <cellStyle name="Normal 119" xfId="613"/>
    <cellStyle name="Normal 12" xfId="614"/>
    <cellStyle name="Normal 12 10" xfId="615"/>
    <cellStyle name="Normal 12 11" xfId="616"/>
    <cellStyle name="Normal 12 12" xfId="617"/>
    <cellStyle name="Normal 12 13" xfId="618"/>
    <cellStyle name="Normal 12 14" xfId="619"/>
    <cellStyle name="Normal 12 15" xfId="620"/>
    <cellStyle name="Normal 12 16" xfId="621"/>
    <cellStyle name="Normal 12 17" xfId="622"/>
    <cellStyle name="Normal 12 18" xfId="623"/>
    <cellStyle name="Normal 12 19" xfId="624"/>
    <cellStyle name="Normal 12 2" xfId="625"/>
    <cellStyle name="Normal 12 20" xfId="626"/>
    <cellStyle name="Normal 12 21" xfId="627"/>
    <cellStyle name="Normal 12 22" xfId="628"/>
    <cellStyle name="Normal 12 23" xfId="629"/>
    <cellStyle name="Normal 12 24" xfId="630"/>
    <cellStyle name="Normal 12 25" xfId="631"/>
    <cellStyle name="Normal 12 26" xfId="632"/>
    <cellStyle name="Normal 12 27" xfId="633"/>
    <cellStyle name="Normal 12 28" xfId="634"/>
    <cellStyle name="Normal 12 29" xfId="635"/>
    <cellStyle name="Normal 12 3" xfId="636"/>
    <cellStyle name="Normal 12 30" xfId="637"/>
    <cellStyle name="Normal 12 31" xfId="638"/>
    <cellStyle name="Normal 12 32" xfId="639"/>
    <cellStyle name="Normal 12 33" xfId="640"/>
    <cellStyle name="Normal 12 34" xfId="641"/>
    <cellStyle name="Normal 12 35" xfId="642"/>
    <cellStyle name="Normal 12 36" xfId="643"/>
    <cellStyle name="Normal 12 37" xfId="644"/>
    <cellStyle name="Normal 12 38" xfId="645"/>
    <cellStyle name="Normal 12 39" xfId="646"/>
    <cellStyle name="Normal 12 4" xfId="647"/>
    <cellStyle name="Normal 12 40" xfId="648"/>
    <cellStyle name="Normal 12 41" xfId="649"/>
    <cellStyle name="Normal 12 5" xfId="650"/>
    <cellStyle name="Normal 12 6" xfId="651"/>
    <cellStyle name="Normal 12 7" xfId="652"/>
    <cellStyle name="Normal 12 8" xfId="653"/>
    <cellStyle name="Normal 12 9" xfId="654"/>
    <cellStyle name="Normal 12_- - # IBM Response to Atos x86 eBidding_2011.11.25_mod.Hackl" xfId="655"/>
    <cellStyle name="Normal 120" xfId="656"/>
    <cellStyle name="Normal 121" xfId="657"/>
    <cellStyle name="Normal 122" xfId="658"/>
    <cellStyle name="Normal 123" xfId="659"/>
    <cellStyle name="Normal 124" xfId="660"/>
    <cellStyle name="Normal 125" xfId="661"/>
    <cellStyle name="Normal 126" xfId="662"/>
    <cellStyle name="Normal 127" xfId="663"/>
    <cellStyle name="Normal 128" xfId="664"/>
    <cellStyle name="Normal 129" xfId="665"/>
    <cellStyle name="Normal 13" xfId="666"/>
    <cellStyle name="Normal 13 10" xfId="667"/>
    <cellStyle name="Normal 13 11" xfId="668"/>
    <cellStyle name="Normal 13 12" xfId="669"/>
    <cellStyle name="Normal 13 13" xfId="670"/>
    <cellStyle name="Normal 13 14" xfId="671"/>
    <cellStyle name="Normal 13 15" xfId="672"/>
    <cellStyle name="Normal 13 16" xfId="673"/>
    <cellStyle name="Normal 13 17" xfId="674"/>
    <cellStyle name="Normal 13 18" xfId="675"/>
    <cellStyle name="Normal 13 19" xfId="676"/>
    <cellStyle name="Normal 13 2" xfId="677"/>
    <cellStyle name="Normal 13 20" xfId="678"/>
    <cellStyle name="Normal 13 21" xfId="679"/>
    <cellStyle name="Normal 13 22" xfId="680"/>
    <cellStyle name="Normal 13 23" xfId="681"/>
    <cellStyle name="Normal 13 24" xfId="682"/>
    <cellStyle name="Normal 13 25" xfId="683"/>
    <cellStyle name="Normal 13 26" xfId="684"/>
    <cellStyle name="Normal 13 27" xfId="685"/>
    <cellStyle name="Normal 13 28" xfId="686"/>
    <cellStyle name="Normal 13 29" xfId="687"/>
    <cellStyle name="Normal 13 3" xfId="688"/>
    <cellStyle name="Normal 13 30" xfId="689"/>
    <cellStyle name="Normal 13 31" xfId="690"/>
    <cellStyle name="Normal 13 32" xfId="691"/>
    <cellStyle name="Normal 13 33" xfId="692"/>
    <cellStyle name="Normal 13 34" xfId="693"/>
    <cellStyle name="Normal 13 35" xfId="694"/>
    <cellStyle name="Normal 13 36" xfId="695"/>
    <cellStyle name="Normal 13 37" xfId="696"/>
    <cellStyle name="Normal 13 38" xfId="697"/>
    <cellStyle name="Normal 13 39" xfId="698"/>
    <cellStyle name="Normal 13 4" xfId="699"/>
    <cellStyle name="Normal 13 40" xfId="700"/>
    <cellStyle name="Normal 13 41" xfId="701"/>
    <cellStyle name="Normal 13 5" xfId="702"/>
    <cellStyle name="Normal 13 6" xfId="703"/>
    <cellStyle name="Normal 13 7" xfId="704"/>
    <cellStyle name="Normal 13 8" xfId="705"/>
    <cellStyle name="Normal 13 9" xfId="706"/>
    <cellStyle name="Normal 13_Configurations FSC" xfId="707"/>
    <cellStyle name="Normal 130" xfId="708"/>
    <cellStyle name="Normal 131" xfId="709"/>
    <cellStyle name="Normal 132" xfId="710"/>
    <cellStyle name="Normal 133" xfId="711"/>
    <cellStyle name="Normal 134" xfId="712"/>
    <cellStyle name="Normal 135" xfId="713"/>
    <cellStyle name="Normal 136" xfId="714"/>
    <cellStyle name="Normal 137" xfId="715"/>
    <cellStyle name="Normal 138" xfId="716"/>
    <cellStyle name="Normal 139" xfId="717"/>
    <cellStyle name="Normal 14" xfId="718"/>
    <cellStyle name="Normal 14 10" xfId="719"/>
    <cellStyle name="Normal 14 11" xfId="720"/>
    <cellStyle name="Normal 14 12" xfId="721"/>
    <cellStyle name="Normal 14 13" xfId="722"/>
    <cellStyle name="Normal 14 14" xfId="723"/>
    <cellStyle name="Normal 14 15" xfId="724"/>
    <cellStyle name="Normal 14 16" xfId="725"/>
    <cellStyle name="Normal 14 17" xfId="726"/>
    <cellStyle name="Normal 14 18" xfId="727"/>
    <cellStyle name="Normal 14 19" xfId="728"/>
    <cellStyle name="Normal 14 2" xfId="729"/>
    <cellStyle name="Normal 14 20" xfId="730"/>
    <cellStyle name="Normal 14 21" xfId="731"/>
    <cellStyle name="Normal 14 22" xfId="732"/>
    <cellStyle name="Normal 14 23" xfId="733"/>
    <cellStyle name="Normal 14 24" xfId="734"/>
    <cellStyle name="Normal 14 25" xfId="735"/>
    <cellStyle name="Normal 14 26" xfId="736"/>
    <cellStyle name="Normal 14 27" xfId="737"/>
    <cellStyle name="Normal 14 28" xfId="738"/>
    <cellStyle name="Normal 14 29" xfId="739"/>
    <cellStyle name="Normal 14 3" xfId="740"/>
    <cellStyle name="Normal 14 30" xfId="741"/>
    <cellStyle name="Normal 14 31" xfId="742"/>
    <cellStyle name="Normal 14 32" xfId="743"/>
    <cellStyle name="Normal 14 33" xfId="744"/>
    <cellStyle name="Normal 14 34" xfId="745"/>
    <cellStyle name="Normal 14 35" xfId="746"/>
    <cellStyle name="Normal 14 36" xfId="747"/>
    <cellStyle name="Normal 14 37" xfId="748"/>
    <cellStyle name="Normal 14 38" xfId="749"/>
    <cellStyle name="Normal 14 39" xfId="750"/>
    <cellStyle name="Normal 14 4" xfId="751"/>
    <cellStyle name="Normal 14 40" xfId="752"/>
    <cellStyle name="Normal 14 41" xfId="753"/>
    <cellStyle name="Normal 14 5" xfId="754"/>
    <cellStyle name="Normal 14 6" xfId="755"/>
    <cellStyle name="Normal 14 7" xfId="756"/>
    <cellStyle name="Normal 14 8" xfId="757"/>
    <cellStyle name="Normal 14 9" xfId="758"/>
    <cellStyle name="Normal 14_Configurations FSC" xfId="759"/>
    <cellStyle name="Normal 140" xfId="760"/>
    <cellStyle name="Normal 141" xfId="761"/>
    <cellStyle name="Normal 142" xfId="762"/>
    <cellStyle name="Normal 143" xfId="763"/>
    <cellStyle name="Normal 144" xfId="764"/>
    <cellStyle name="Normal 145" xfId="765"/>
    <cellStyle name="Normal 146" xfId="766"/>
    <cellStyle name="Normal 147" xfId="767"/>
    <cellStyle name="Normal 148" xfId="768"/>
    <cellStyle name="Normal 149" xfId="769"/>
    <cellStyle name="Normal 15" xfId="770"/>
    <cellStyle name="Normal 15 10" xfId="771"/>
    <cellStyle name="Normal 15 11" xfId="772"/>
    <cellStyle name="Normal 15 12" xfId="773"/>
    <cellStyle name="Normal 15 13" xfId="774"/>
    <cellStyle name="Normal 15 14" xfId="775"/>
    <cellStyle name="Normal 15 15" xfId="776"/>
    <cellStyle name="Normal 15 16" xfId="777"/>
    <cellStyle name="Normal 15 17" xfId="778"/>
    <cellStyle name="Normal 15 18" xfId="779"/>
    <cellStyle name="Normal 15 19" xfId="780"/>
    <cellStyle name="Normal 15 2" xfId="781"/>
    <cellStyle name="Normal 15 20" xfId="782"/>
    <cellStyle name="Normal 15 21" xfId="783"/>
    <cellStyle name="Normal 15 22" xfId="784"/>
    <cellStyle name="Normal 15 23" xfId="785"/>
    <cellStyle name="Normal 15 24" xfId="786"/>
    <cellStyle name="Normal 15 25" xfId="787"/>
    <cellStyle name="Normal 15 26" xfId="788"/>
    <cellStyle name="Normal 15 27" xfId="789"/>
    <cellStyle name="Normal 15 28" xfId="790"/>
    <cellStyle name="Normal 15 29" xfId="791"/>
    <cellStyle name="Normal 15 3" xfId="792"/>
    <cellStyle name="Normal 15 30" xfId="793"/>
    <cellStyle name="Normal 15 31" xfId="794"/>
    <cellStyle name="Normal 15 32" xfId="795"/>
    <cellStyle name="Normal 15 33" xfId="796"/>
    <cellStyle name="Normal 15 34" xfId="797"/>
    <cellStyle name="Normal 15 35" xfId="798"/>
    <cellStyle name="Normal 15 36" xfId="799"/>
    <cellStyle name="Normal 15 37" xfId="800"/>
    <cellStyle name="Normal 15 38" xfId="801"/>
    <cellStyle name="Normal 15 39" xfId="802"/>
    <cellStyle name="Normal 15 4" xfId="803"/>
    <cellStyle name="Normal 15 40" xfId="804"/>
    <cellStyle name="Normal 15 41" xfId="805"/>
    <cellStyle name="Normal 15 5" xfId="806"/>
    <cellStyle name="Normal 15 6" xfId="807"/>
    <cellStyle name="Normal 15 7" xfId="808"/>
    <cellStyle name="Normal 15 8" xfId="809"/>
    <cellStyle name="Normal 15 9" xfId="810"/>
    <cellStyle name="Normal 15_Configurations FSC" xfId="811"/>
    <cellStyle name="Normal 150" xfId="812"/>
    <cellStyle name="Normal 151" xfId="813"/>
    <cellStyle name="Normal 152" xfId="814"/>
    <cellStyle name="Normal 153" xfId="815"/>
    <cellStyle name="Normal 154" xfId="816"/>
    <cellStyle name="Normal 155" xfId="817"/>
    <cellStyle name="Normal 156" xfId="818"/>
    <cellStyle name="Normal 157" xfId="819"/>
    <cellStyle name="Normal 158" xfId="820"/>
    <cellStyle name="Normal 159" xfId="821"/>
    <cellStyle name="Normal 16" xfId="822"/>
    <cellStyle name="Normal 16 10" xfId="823"/>
    <cellStyle name="Normal 16 11" xfId="824"/>
    <cellStyle name="Normal 16 12" xfId="825"/>
    <cellStyle name="Normal 16 13" xfId="826"/>
    <cellStyle name="Normal 16 14" xfId="827"/>
    <cellStyle name="Normal 16 15" xfId="828"/>
    <cellStyle name="Normal 16 16" xfId="829"/>
    <cellStyle name="Normal 16 17" xfId="830"/>
    <cellStyle name="Normal 16 18" xfId="831"/>
    <cellStyle name="Normal 16 19" xfId="832"/>
    <cellStyle name="Normal 16 2" xfId="833"/>
    <cellStyle name="Normal 16 20" xfId="834"/>
    <cellStyle name="Normal 16 21" xfId="835"/>
    <cellStyle name="Normal 16 22" xfId="836"/>
    <cellStyle name="Normal 16 23" xfId="837"/>
    <cellStyle name="Normal 16 24" xfId="838"/>
    <cellStyle name="Normal 16 25" xfId="839"/>
    <cellStyle name="Normal 16 26" xfId="840"/>
    <cellStyle name="Normal 16 27" xfId="841"/>
    <cellStyle name="Normal 16 28" xfId="842"/>
    <cellStyle name="Normal 16 29" xfId="843"/>
    <cellStyle name="Normal 16 3" xfId="844"/>
    <cellStyle name="Normal 16 30" xfId="845"/>
    <cellStyle name="Normal 16 31" xfId="846"/>
    <cellStyle name="Normal 16 32" xfId="847"/>
    <cellStyle name="Normal 16 33" xfId="848"/>
    <cellStyle name="Normal 16 34" xfId="849"/>
    <cellStyle name="Normal 16 35" xfId="850"/>
    <cellStyle name="Normal 16 36" xfId="851"/>
    <cellStyle name="Normal 16 37" xfId="852"/>
    <cellStyle name="Normal 16 38" xfId="853"/>
    <cellStyle name="Normal 16 39" xfId="854"/>
    <cellStyle name="Normal 16 4" xfId="855"/>
    <cellStyle name="Normal 16 40" xfId="856"/>
    <cellStyle name="Normal 16 41" xfId="857"/>
    <cellStyle name="Normal 16 5" xfId="858"/>
    <cellStyle name="Normal 16 6" xfId="859"/>
    <cellStyle name="Normal 16 7" xfId="860"/>
    <cellStyle name="Normal 16 8" xfId="861"/>
    <cellStyle name="Normal 16 9" xfId="862"/>
    <cellStyle name="Normal 16_Configurations FSC" xfId="863"/>
    <cellStyle name="Normal 160" xfId="864"/>
    <cellStyle name="Normal 161" xfId="865"/>
    <cellStyle name="Normal 162" xfId="866"/>
    <cellStyle name="Normal 163" xfId="867"/>
    <cellStyle name="Normal 164" xfId="868"/>
    <cellStyle name="Normal 165" xfId="869"/>
    <cellStyle name="Normal 166" xfId="870"/>
    <cellStyle name="Normal 167" xfId="871"/>
    <cellStyle name="Normal 168" xfId="872"/>
    <cellStyle name="Normal 169" xfId="873"/>
    <cellStyle name="Normal 17" xfId="874"/>
    <cellStyle name="Normal 17 10" xfId="875"/>
    <cellStyle name="Normal 17 11" xfId="876"/>
    <cellStyle name="Normal 17 12" xfId="877"/>
    <cellStyle name="Normal 17 13" xfId="878"/>
    <cellStyle name="Normal 17 14" xfId="879"/>
    <cellStyle name="Normal 17 15" xfId="880"/>
    <cellStyle name="Normal 17 16" xfId="881"/>
    <cellStyle name="Normal 17 17" xfId="882"/>
    <cellStyle name="Normal 17 18" xfId="883"/>
    <cellStyle name="Normal 17 19" xfId="884"/>
    <cellStyle name="Normal 17 2" xfId="885"/>
    <cellStyle name="Normal 17 20" xfId="886"/>
    <cellStyle name="Normal 17 21" xfId="887"/>
    <cellStyle name="Normal 17 22" xfId="888"/>
    <cellStyle name="Normal 17 23" xfId="889"/>
    <cellStyle name="Normal 17 24" xfId="890"/>
    <cellStyle name="Normal 17 25" xfId="891"/>
    <cellStyle name="Normal 17 26" xfId="892"/>
    <cellStyle name="Normal 17 27" xfId="893"/>
    <cellStyle name="Normal 17 28" xfId="894"/>
    <cellStyle name="Normal 17 29" xfId="895"/>
    <cellStyle name="Normal 17 3" xfId="896"/>
    <cellStyle name="Normal 17 30" xfId="897"/>
    <cellStyle name="Normal 17 31" xfId="898"/>
    <cellStyle name="Normal 17 32" xfId="899"/>
    <cellStyle name="Normal 17 33" xfId="900"/>
    <cellStyle name="Normal 17 34" xfId="901"/>
    <cellStyle name="Normal 17 35" xfId="902"/>
    <cellStyle name="Normal 17 36" xfId="903"/>
    <cellStyle name="Normal 17 37" xfId="904"/>
    <cellStyle name="Normal 17 38" xfId="905"/>
    <cellStyle name="Normal 17 39" xfId="906"/>
    <cellStyle name="Normal 17 4" xfId="907"/>
    <cellStyle name="Normal 17 40" xfId="908"/>
    <cellStyle name="Normal 17 41" xfId="909"/>
    <cellStyle name="Normal 17 5" xfId="910"/>
    <cellStyle name="Normal 17 6" xfId="911"/>
    <cellStyle name="Normal 17 7" xfId="912"/>
    <cellStyle name="Normal 17 8" xfId="913"/>
    <cellStyle name="Normal 17 9" xfId="914"/>
    <cellStyle name="Normal 17_Configurations FSC" xfId="915"/>
    <cellStyle name="Normal 170" xfId="916"/>
    <cellStyle name="Normal 171" xfId="917"/>
    <cellStyle name="Normal 172" xfId="918"/>
    <cellStyle name="Normal 173" xfId="919"/>
    <cellStyle name="Normal 174" xfId="920"/>
    <cellStyle name="Normal 175" xfId="921"/>
    <cellStyle name="Normal 176" xfId="922"/>
    <cellStyle name="Normal 177" xfId="923"/>
    <cellStyle name="Normal 178" xfId="924"/>
    <cellStyle name="Normal 179" xfId="925"/>
    <cellStyle name="Normal 18" xfId="926"/>
    <cellStyle name="Normal 18 10" xfId="927"/>
    <cellStyle name="Normal 18 11" xfId="928"/>
    <cellStyle name="Normal 18 12" xfId="929"/>
    <cellStyle name="Normal 18 13" xfId="930"/>
    <cellStyle name="Normal 18 14" xfId="931"/>
    <cellStyle name="Normal 18 15" xfId="932"/>
    <cellStyle name="Normal 18 16" xfId="933"/>
    <cellStyle name="Normal 18 17" xfId="934"/>
    <cellStyle name="Normal 18 18" xfId="935"/>
    <cellStyle name="Normal 18 19" xfId="936"/>
    <cellStyle name="Normal 18 2" xfId="937"/>
    <cellStyle name="Normal 18 20" xfId="938"/>
    <cellStyle name="Normal 18 21" xfId="939"/>
    <cellStyle name="Normal 18 22" xfId="940"/>
    <cellStyle name="Normal 18 23" xfId="941"/>
    <cellStyle name="Normal 18 24" xfId="942"/>
    <cellStyle name="Normal 18 25" xfId="943"/>
    <cellStyle name="Normal 18 26" xfId="944"/>
    <cellStyle name="Normal 18 27" xfId="945"/>
    <cellStyle name="Normal 18 28" xfId="946"/>
    <cellStyle name="Normal 18 29" xfId="947"/>
    <cellStyle name="Normal 18 3" xfId="948"/>
    <cellStyle name="Normal 18 30" xfId="949"/>
    <cellStyle name="Normal 18 31" xfId="950"/>
    <cellStyle name="Normal 18 32" xfId="951"/>
    <cellStyle name="Normal 18 33" xfId="952"/>
    <cellStyle name="Normal 18 34" xfId="953"/>
    <cellStyle name="Normal 18 35" xfId="954"/>
    <cellStyle name="Normal 18 36" xfId="955"/>
    <cellStyle name="Normal 18 37" xfId="956"/>
    <cellStyle name="Normal 18 38" xfId="957"/>
    <cellStyle name="Normal 18 39" xfId="958"/>
    <cellStyle name="Normal 18 4" xfId="959"/>
    <cellStyle name="Normal 18 40" xfId="960"/>
    <cellStyle name="Normal 18 41" xfId="961"/>
    <cellStyle name="Normal 18 5" xfId="962"/>
    <cellStyle name="Normal 18 6" xfId="963"/>
    <cellStyle name="Normal 18 7" xfId="964"/>
    <cellStyle name="Normal 18 8" xfId="965"/>
    <cellStyle name="Normal 18 9" xfId="966"/>
    <cellStyle name="Normal 18_Configurations FSC" xfId="967"/>
    <cellStyle name="Normal 180" xfId="968"/>
    <cellStyle name="Normal 181" xfId="969"/>
    <cellStyle name="Normal 182" xfId="970"/>
    <cellStyle name="Normal 183" xfId="971"/>
    <cellStyle name="Normal 184" xfId="972"/>
    <cellStyle name="Normal 185" xfId="973"/>
    <cellStyle name="Normal 186" xfId="974"/>
    <cellStyle name="Normal 187" xfId="975"/>
    <cellStyle name="Normal 188" xfId="976"/>
    <cellStyle name="Normal 189" xfId="977"/>
    <cellStyle name="Normal 19" xfId="978"/>
    <cellStyle name="Normal 19 10" xfId="979"/>
    <cellStyle name="Normal 19 11" xfId="980"/>
    <cellStyle name="Normal 19 12" xfId="981"/>
    <cellStyle name="Normal 19 13" xfId="982"/>
    <cellStyle name="Normal 19 14" xfId="983"/>
    <cellStyle name="Normal 19 15" xfId="984"/>
    <cellStyle name="Normal 19 16" xfId="985"/>
    <cellStyle name="Normal 19 17" xfId="986"/>
    <cellStyle name="Normal 19 18" xfId="987"/>
    <cellStyle name="Normal 19 19" xfId="988"/>
    <cellStyle name="Normal 19 2" xfId="989"/>
    <cellStyle name="Normal 19 20" xfId="990"/>
    <cellStyle name="Normal 19 21" xfId="991"/>
    <cellStyle name="Normal 19 22" xfId="992"/>
    <cellStyle name="Normal 19 23" xfId="993"/>
    <cellStyle name="Normal 19 24" xfId="994"/>
    <cellStyle name="Normal 19 25" xfId="995"/>
    <cellStyle name="Normal 19 26" xfId="996"/>
    <cellStyle name="Normal 19 27" xfId="997"/>
    <cellStyle name="Normal 19 28" xfId="998"/>
    <cellStyle name="Normal 19 29" xfId="999"/>
    <cellStyle name="Normal 19 3" xfId="1000"/>
    <cellStyle name="Normal 19 30" xfId="1001"/>
    <cellStyle name="Normal 19 31" xfId="1002"/>
    <cellStyle name="Normal 19 32" xfId="1003"/>
    <cellStyle name="Normal 19 33" xfId="1004"/>
    <cellStyle name="Normal 19 34" xfId="1005"/>
    <cellStyle name="Normal 19 35" xfId="1006"/>
    <cellStyle name="Normal 19 36" xfId="1007"/>
    <cellStyle name="Normal 19 37" xfId="1008"/>
    <cellStyle name="Normal 19 38" xfId="1009"/>
    <cellStyle name="Normal 19 39" xfId="1010"/>
    <cellStyle name="Normal 19 4" xfId="1011"/>
    <cellStyle name="Normal 19 40" xfId="1012"/>
    <cellStyle name="Normal 19 41" xfId="1013"/>
    <cellStyle name="Normal 19 5" xfId="1014"/>
    <cellStyle name="Normal 19 6" xfId="1015"/>
    <cellStyle name="Normal 19 7" xfId="1016"/>
    <cellStyle name="Normal 19 8" xfId="1017"/>
    <cellStyle name="Normal 19 9" xfId="1018"/>
    <cellStyle name="Normal 19_Configurations FSC" xfId="1019"/>
    <cellStyle name="Normal 190" xfId="1020"/>
    <cellStyle name="Normal 191" xfId="1021"/>
    <cellStyle name="Normal 192" xfId="1022"/>
    <cellStyle name="Normal 193" xfId="1023"/>
    <cellStyle name="Normal 194" xfId="1024"/>
    <cellStyle name="Normal 195" xfId="1025"/>
    <cellStyle name="Normal 196" xfId="1026"/>
    <cellStyle name="Normal 197" xfId="1027"/>
    <cellStyle name="Normal 198" xfId="1028"/>
    <cellStyle name="Normal 199" xfId="1029"/>
    <cellStyle name="Normal 2" xfId="3"/>
    <cellStyle name="Normal 2 10" xfId="1030"/>
    <cellStyle name="Normal 2 10 2" xfId="1031"/>
    <cellStyle name="Normal 2 100" xfId="1032"/>
    <cellStyle name="Normal 2 101" xfId="1033"/>
    <cellStyle name="Normal 2 102" xfId="1034"/>
    <cellStyle name="Normal 2 103" xfId="1035"/>
    <cellStyle name="Normal 2 104" xfId="1036"/>
    <cellStyle name="Normal 2 105" xfId="1037"/>
    <cellStyle name="Normal 2 106" xfId="1038"/>
    <cellStyle name="Normal 2 107" xfId="1039"/>
    <cellStyle name="Normal 2 108" xfId="1040"/>
    <cellStyle name="Normal 2 109" xfId="1041"/>
    <cellStyle name="Normal 2 11" xfId="1042"/>
    <cellStyle name="Normal 2 110" xfId="1043"/>
    <cellStyle name="Normal 2 111" xfId="1044"/>
    <cellStyle name="Normal 2 112" xfId="1045"/>
    <cellStyle name="Normal 2 113" xfId="1046"/>
    <cellStyle name="Normal 2 114" xfId="1047"/>
    <cellStyle name="Normal 2 115" xfId="1048"/>
    <cellStyle name="Normal 2 116" xfId="1049"/>
    <cellStyle name="Normal 2 117" xfId="1050"/>
    <cellStyle name="Normal 2 118" xfId="1051"/>
    <cellStyle name="Normal 2 119" xfId="1052"/>
    <cellStyle name="Normal 2 12" xfId="1053"/>
    <cellStyle name="Normal 2 120" xfId="1054"/>
    <cellStyle name="Normal 2 121" xfId="1055"/>
    <cellStyle name="Normal 2 122" xfId="1056"/>
    <cellStyle name="Normal 2 123" xfId="1057"/>
    <cellStyle name="Normal 2 124" xfId="1058"/>
    <cellStyle name="Normal 2 125" xfId="1059"/>
    <cellStyle name="Normal 2 126" xfId="1060"/>
    <cellStyle name="Normal 2 127" xfId="1061"/>
    <cellStyle name="Normal 2 128" xfId="1062"/>
    <cellStyle name="Normal 2 129" xfId="1063"/>
    <cellStyle name="Normal 2 13" xfId="1064"/>
    <cellStyle name="Normal 2 130" xfId="1065"/>
    <cellStyle name="Normal 2 131" xfId="1066"/>
    <cellStyle name="Normal 2 132" xfId="1067"/>
    <cellStyle name="Normal 2 133" xfId="1068"/>
    <cellStyle name="Normal 2 134" xfId="1069"/>
    <cellStyle name="Normal 2 135" xfId="1070"/>
    <cellStyle name="Normal 2 136" xfId="1071"/>
    <cellStyle name="Normal 2 137" xfId="1072"/>
    <cellStyle name="Normal 2 138" xfId="1073"/>
    <cellStyle name="Normal 2 139" xfId="1074"/>
    <cellStyle name="Normal 2 14" xfId="1075"/>
    <cellStyle name="Normal 2 140" xfId="1076"/>
    <cellStyle name="Normal 2 141" xfId="1077"/>
    <cellStyle name="Normal 2 142" xfId="1078"/>
    <cellStyle name="Normal 2 143" xfId="1079"/>
    <cellStyle name="Normal 2 144" xfId="1080"/>
    <cellStyle name="Normal 2 145" xfId="1081"/>
    <cellStyle name="Normal 2 146" xfId="1082"/>
    <cellStyle name="Normal 2 147" xfId="1083"/>
    <cellStyle name="Normal 2 148" xfId="1084"/>
    <cellStyle name="Normal 2 149" xfId="1085"/>
    <cellStyle name="Normal 2 15" xfId="1086"/>
    <cellStyle name="Normal 2 150" xfId="1087"/>
    <cellStyle name="Normal 2 151" xfId="1088"/>
    <cellStyle name="Normal 2 152" xfId="1089"/>
    <cellStyle name="Normal 2 153" xfId="1090"/>
    <cellStyle name="Normal 2 154" xfId="1091"/>
    <cellStyle name="Normal 2 155" xfId="1092"/>
    <cellStyle name="Normal 2 156" xfId="1093"/>
    <cellStyle name="Normal 2 157" xfId="1094"/>
    <cellStyle name="Normal 2 158" xfId="1095"/>
    <cellStyle name="Normal 2 159" xfId="1096"/>
    <cellStyle name="Normal 2 16" xfId="1097"/>
    <cellStyle name="Normal 2 160" xfId="1098"/>
    <cellStyle name="Normal 2 161" xfId="1099"/>
    <cellStyle name="Normal 2 162" xfId="1100"/>
    <cellStyle name="Normal 2 163" xfId="1101"/>
    <cellStyle name="Normal 2 164" xfId="1102"/>
    <cellStyle name="Normal 2 165" xfId="1103"/>
    <cellStyle name="Normal 2 166" xfId="1104"/>
    <cellStyle name="Normal 2 167" xfId="1105"/>
    <cellStyle name="Normal 2 168" xfId="1106"/>
    <cellStyle name="Normal 2 169" xfId="1107"/>
    <cellStyle name="Normal 2 17" xfId="1108"/>
    <cellStyle name="Normal 2 170" xfId="1109"/>
    <cellStyle name="Normal 2 171" xfId="1110"/>
    <cellStyle name="Normal 2 172" xfId="1111"/>
    <cellStyle name="Normal 2 173" xfId="1112"/>
    <cellStyle name="Normal 2 174" xfId="1113"/>
    <cellStyle name="Normal 2 175" xfId="1114"/>
    <cellStyle name="Normal 2 176" xfId="1115"/>
    <cellStyle name="Normal 2 177" xfId="1116"/>
    <cellStyle name="Normal 2 178" xfId="1117"/>
    <cellStyle name="Normal 2 179" xfId="1118"/>
    <cellStyle name="Normal 2 18" xfId="1119"/>
    <cellStyle name="Normal 2 180" xfId="1120"/>
    <cellStyle name="Normal 2 181" xfId="1121"/>
    <cellStyle name="Normal 2 182" xfId="1122"/>
    <cellStyle name="Normal 2 183" xfId="1123"/>
    <cellStyle name="Normal 2 184" xfId="1124"/>
    <cellStyle name="Normal 2 185" xfId="1125"/>
    <cellStyle name="Normal 2 186" xfId="1126"/>
    <cellStyle name="Normal 2 187" xfId="1127"/>
    <cellStyle name="Normal 2 188" xfId="1128"/>
    <cellStyle name="Normal 2 189" xfId="1129"/>
    <cellStyle name="Normal 2 19" xfId="1130"/>
    <cellStyle name="Normal 2 190" xfId="1131"/>
    <cellStyle name="Normal 2 191" xfId="1132"/>
    <cellStyle name="Normal 2 192" xfId="1133"/>
    <cellStyle name="Normal 2 193" xfId="1134"/>
    <cellStyle name="Normal 2 194" xfId="1135"/>
    <cellStyle name="Normal 2 195" xfId="1136"/>
    <cellStyle name="Normal 2 196" xfId="1137"/>
    <cellStyle name="Normal 2 197" xfId="1138"/>
    <cellStyle name="Normal 2 198" xfId="1139"/>
    <cellStyle name="Normal 2 199" xfId="1140"/>
    <cellStyle name="Normal 2 2" xfId="1141"/>
    <cellStyle name="Normal 2 20" xfId="1142"/>
    <cellStyle name="Normal 2 200" xfId="1143"/>
    <cellStyle name="Normal 2 201" xfId="1144"/>
    <cellStyle name="Normal 2 202" xfId="1145"/>
    <cellStyle name="Normal 2 203" xfId="1146"/>
    <cellStyle name="Normal 2 204" xfId="1147"/>
    <cellStyle name="Normal 2 205" xfId="1148"/>
    <cellStyle name="Normal 2 206" xfId="1149"/>
    <cellStyle name="Normal 2 207" xfId="1150"/>
    <cellStyle name="Normal 2 208" xfId="1151"/>
    <cellStyle name="Normal 2 209" xfId="1152"/>
    <cellStyle name="Normal 2 21" xfId="1153"/>
    <cellStyle name="Normal 2 210" xfId="1154"/>
    <cellStyle name="Normal 2 211" xfId="1155"/>
    <cellStyle name="Normal 2 212" xfId="1156"/>
    <cellStyle name="Normal 2 213" xfId="1157"/>
    <cellStyle name="Normal 2 214" xfId="1158"/>
    <cellStyle name="Normal 2 215" xfId="1159"/>
    <cellStyle name="Normal 2 216" xfId="1160"/>
    <cellStyle name="Normal 2 217" xfId="1161"/>
    <cellStyle name="Normal 2 218" xfId="1162"/>
    <cellStyle name="Normal 2 219" xfId="1163"/>
    <cellStyle name="Normal 2 22" xfId="1164"/>
    <cellStyle name="Normal 2 220" xfId="1165"/>
    <cellStyle name="Normal 2 221" xfId="1166"/>
    <cellStyle name="Normal 2 222" xfId="1167"/>
    <cellStyle name="Normal 2 223" xfId="1168"/>
    <cellStyle name="Normal 2 224" xfId="1169"/>
    <cellStyle name="Normal 2 225" xfId="1170"/>
    <cellStyle name="Normal 2 226" xfId="1171"/>
    <cellStyle name="Normal 2 227" xfId="1172"/>
    <cellStyle name="Normal 2 228" xfId="1173"/>
    <cellStyle name="Normal 2 229" xfId="1174"/>
    <cellStyle name="Normal 2 23" xfId="1175"/>
    <cellStyle name="Normal 2 230" xfId="1176"/>
    <cellStyle name="Normal 2 231" xfId="1177"/>
    <cellStyle name="Normal 2 232" xfId="1178"/>
    <cellStyle name="Normal 2 233" xfId="1179"/>
    <cellStyle name="Normal 2 234" xfId="1180"/>
    <cellStyle name="Normal 2 235" xfId="1181"/>
    <cellStyle name="Normal 2 236" xfId="1182"/>
    <cellStyle name="Normal 2 237" xfId="1183"/>
    <cellStyle name="Normal 2 238" xfId="1184"/>
    <cellStyle name="Normal 2 239" xfId="1185"/>
    <cellStyle name="Normal 2 24" xfId="1186"/>
    <cellStyle name="Normal 2 240" xfId="1187"/>
    <cellStyle name="Normal 2 241" xfId="1188"/>
    <cellStyle name="Normal 2 242" xfId="1189"/>
    <cellStyle name="Normal 2 243" xfId="1190"/>
    <cellStyle name="Normal 2 244" xfId="1191"/>
    <cellStyle name="Normal 2 245" xfId="1192"/>
    <cellStyle name="Normal 2 246" xfId="1193"/>
    <cellStyle name="Normal 2 247" xfId="1194"/>
    <cellStyle name="Normal 2 248" xfId="1195"/>
    <cellStyle name="Normal 2 249" xfId="1196"/>
    <cellStyle name="Normal 2 25" xfId="1197"/>
    <cellStyle name="Normal 2 250" xfId="1198"/>
    <cellStyle name="Normal 2 251" xfId="1199"/>
    <cellStyle name="Normal 2 252" xfId="1200"/>
    <cellStyle name="Normal 2 253" xfId="1201"/>
    <cellStyle name="Normal 2 254" xfId="1202"/>
    <cellStyle name="Normal 2 255" xfId="1203"/>
    <cellStyle name="Normal 2 26" xfId="1204"/>
    <cellStyle name="Normal 2 27" xfId="1205"/>
    <cellStyle name="Normal 2 28" xfId="1206"/>
    <cellStyle name="Normal 2 29" xfId="1207"/>
    <cellStyle name="Normal 2 3" xfId="1208"/>
    <cellStyle name="Normal 2 30" xfId="1209"/>
    <cellStyle name="Normal 2 31" xfId="1210"/>
    <cellStyle name="Normal 2 32" xfId="1211"/>
    <cellStyle name="Normal 2 33" xfId="1212"/>
    <cellStyle name="Normal 2 34" xfId="1213"/>
    <cellStyle name="Normal 2 35" xfId="1214"/>
    <cellStyle name="Normal 2 36" xfId="1215"/>
    <cellStyle name="Normal 2 37" xfId="1216"/>
    <cellStyle name="Normal 2 38" xfId="1217"/>
    <cellStyle name="Normal 2 39" xfId="1218"/>
    <cellStyle name="Normal 2 4" xfId="1219"/>
    <cellStyle name="Normal 2 40" xfId="1220"/>
    <cellStyle name="Normal 2 41" xfId="1221"/>
    <cellStyle name="Normal 2 42" xfId="1222"/>
    <cellStyle name="Normal 2 43" xfId="1223"/>
    <cellStyle name="Normal 2 44" xfId="1224"/>
    <cellStyle name="Normal 2 45" xfId="1225"/>
    <cellStyle name="Normal 2 46" xfId="1226"/>
    <cellStyle name="Normal 2 47" xfId="1227"/>
    <cellStyle name="Normal 2 48" xfId="1228"/>
    <cellStyle name="Normal 2 49" xfId="1229"/>
    <cellStyle name="Normal 2 5" xfId="1230"/>
    <cellStyle name="Normal 2 50" xfId="1231"/>
    <cellStyle name="Normal 2 51" xfId="1232"/>
    <cellStyle name="Normal 2 52" xfId="1233"/>
    <cellStyle name="Normal 2 53" xfId="1234"/>
    <cellStyle name="Normal 2 54" xfId="1235"/>
    <cellStyle name="Normal 2 55" xfId="1236"/>
    <cellStyle name="Normal 2 56" xfId="1237"/>
    <cellStyle name="Normal 2 57" xfId="1238"/>
    <cellStyle name="Normal 2 58" xfId="1239"/>
    <cellStyle name="Normal 2 59" xfId="1240"/>
    <cellStyle name="Normal 2 6" xfId="1241"/>
    <cellStyle name="Normal 2 60" xfId="1242"/>
    <cellStyle name="Normal 2 61" xfId="1243"/>
    <cellStyle name="Normal 2 62" xfId="1244"/>
    <cellStyle name="Normal 2 63" xfId="1245"/>
    <cellStyle name="Normal 2 64" xfId="1246"/>
    <cellStyle name="Normal 2 65" xfId="1247"/>
    <cellStyle name="Normal 2 66" xfId="1248"/>
    <cellStyle name="Normal 2 67" xfId="1249"/>
    <cellStyle name="Normal 2 68" xfId="1250"/>
    <cellStyle name="Normal 2 69" xfId="1251"/>
    <cellStyle name="Normal 2 7" xfId="1252"/>
    <cellStyle name="Normal 2 70" xfId="1253"/>
    <cellStyle name="Normal 2 71" xfId="1254"/>
    <cellStyle name="Normal 2 72" xfId="1255"/>
    <cellStyle name="Normal 2 73" xfId="1256"/>
    <cellStyle name="Normal 2 74" xfId="1257"/>
    <cellStyle name="Normal 2 75" xfId="1258"/>
    <cellStyle name="Normal 2 76" xfId="1259"/>
    <cellStyle name="Normal 2 77" xfId="1260"/>
    <cellStyle name="Normal 2 78" xfId="1261"/>
    <cellStyle name="Normal 2 79" xfId="1262"/>
    <cellStyle name="Normal 2 8" xfId="1263"/>
    <cellStyle name="Normal 2 80" xfId="1264"/>
    <cellStyle name="Normal 2 81" xfId="1265"/>
    <cellStyle name="Normal 2 82" xfId="1266"/>
    <cellStyle name="Normal 2 83" xfId="1267"/>
    <cellStyle name="Normal 2 84" xfId="1268"/>
    <cellStyle name="Normal 2 85" xfId="1269"/>
    <cellStyle name="Normal 2 86" xfId="1270"/>
    <cellStyle name="Normal 2 87" xfId="1271"/>
    <cellStyle name="Normal 2 88" xfId="1272"/>
    <cellStyle name="Normal 2 89" xfId="1273"/>
    <cellStyle name="Normal 2 9" xfId="1274"/>
    <cellStyle name="Normal 2 90" xfId="1275"/>
    <cellStyle name="Normal 2 91" xfId="1276"/>
    <cellStyle name="Normal 2 92" xfId="1277"/>
    <cellStyle name="Normal 2 93" xfId="1278"/>
    <cellStyle name="Normal 2 94" xfId="1279"/>
    <cellStyle name="Normal 2 95" xfId="1280"/>
    <cellStyle name="Normal 2 96" xfId="1281"/>
    <cellStyle name="Normal 2 97" xfId="1282"/>
    <cellStyle name="Normal 2 98" xfId="1283"/>
    <cellStyle name="Normal 2 99" xfId="1284"/>
    <cellStyle name="Normal 2_- - # IBM Response to Atos x86 eBidding_2011.11.25_mod.Hackl" xfId="1285"/>
    <cellStyle name="Normal 20" xfId="1286"/>
    <cellStyle name="Normal 20 10" xfId="1287"/>
    <cellStyle name="Normal 20 11" xfId="1288"/>
    <cellStyle name="Normal 20 12" xfId="1289"/>
    <cellStyle name="Normal 20 13" xfId="1290"/>
    <cellStyle name="Normal 20 14" xfId="1291"/>
    <cellStyle name="Normal 20 15" xfId="1292"/>
    <cellStyle name="Normal 20 16" xfId="1293"/>
    <cellStyle name="Normal 20 17" xfId="1294"/>
    <cellStyle name="Normal 20 18" xfId="1295"/>
    <cellStyle name="Normal 20 19" xfId="1296"/>
    <cellStyle name="Normal 20 2" xfId="1297"/>
    <cellStyle name="Normal 20 20" xfId="1298"/>
    <cellStyle name="Normal 20 21" xfId="1299"/>
    <cellStyle name="Normal 20 22" xfId="1300"/>
    <cellStyle name="Normal 20 23" xfId="1301"/>
    <cellStyle name="Normal 20 24" xfId="1302"/>
    <cellStyle name="Normal 20 25" xfId="1303"/>
    <cellStyle name="Normal 20 26" xfId="1304"/>
    <cellStyle name="Normal 20 27" xfId="1305"/>
    <cellStyle name="Normal 20 28" xfId="1306"/>
    <cellStyle name="Normal 20 29" xfId="1307"/>
    <cellStyle name="Normal 20 3" xfId="1308"/>
    <cellStyle name="Normal 20 30" xfId="1309"/>
    <cellStyle name="Normal 20 31" xfId="1310"/>
    <cellStyle name="Normal 20 32" xfId="1311"/>
    <cellStyle name="Normal 20 33" xfId="1312"/>
    <cellStyle name="Normal 20 34" xfId="1313"/>
    <cellStyle name="Normal 20 35" xfId="1314"/>
    <cellStyle name="Normal 20 36" xfId="1315"/>
    <cellStyle name="Normal 20 37" xfId="1316"/>
    <cellStyle name="Normal 20 4" xfId="1317"/>
    <cellStyle name="Normal 20 5" xfId="1318"/>
    <cellStyle name="Normal 20 6" xfId="1319"/>
    <cellStyle name="Normal 20 7" xfId="1320"/>
    <cellStyle name="Normal 20 8" xfId="1321"/>
    <cellStyle name="Normal 20 9" xfId="1322"/>
    <cellStyle name="Normal 20_Configurations FSC" xfId="1323"/>
    <cellStyle name="Normal 21" xfId="1324"/>
    <cellStyle name="Normal 21 10" xfId="1325"/>
    <cellStyle name="Normal 21 11" xfId="1326"/>
    <cellStyle name="Normal 21 12" xfId="1327"/>
    <cellStyle name="Normal 21 13" xfId="1328"/>
    <cellStyle name="Normal 21 14" xfId="1329"/>
    <cellStyle name="Normal 21 15" xfId="1330"/>
    <cellStyle name="Normal 21 16" xfId="1331"/>
    <cellStyle name="Normal 21 17" xfId="1332"/>
    <cellStyle name="Normal 21 18" xfId="1333"/>
    <cellStyle name="Normal 21 19" xfId="1334"/>
    <cellStyle name="Normal 21 2" xfId="1335"/>
    <cellStyle name="Normal 21 20" xfId="1336"/>
    <cellStyle name="Normal 21 21" xfId="1337"/>
    <cellStyle name="Normal 21 22" xfId="1338"/>
    <cellStyle name="Normal 21 23" xfId="1339"/>
    <cellStyle name="Normal 21 24" xfId="1340"/>
    <cellStyle name="Normal 21 25" xfId="1341"/>
    <cellStyle name="Normal 21 26" xfId="1342"/>
    <cellStyle name="Normal 21 27" xfId="1343"/>
    <cellStyle name="Normal 21 28" xfId="1344"/>
    <cellStyle name="Normal 21 29" xfId="1345"/>
    <cellStyle name="Normal 21 3" xfId="1346"/>
    <cellStyle name="Normal 21 30" xfId="1347"/>
    <cellStyle name="Normal 21 31" xfId="1348"/>
    <cellStyle name="Normal 21 32" xfId="1349"/>
    <cellStyle name="Normal 21 33" xfId="1350"/>
    <cellStyle name="Normal 21 34" xfId="1351"/>
    <cellStyle name="Normal 21 35" xfId="1352"/>
    <cellStyle name="Normal 21 36" xfId="1353"/>
    <cellStyle name="Normal 21 37" xfId="1354"/>
    <cellStyle name="Normal 21 4" xfId="1355"/>
    <cellStyle name="Normal 21 5" xfId="1356"/>
    <cellStyle name="Normal 21 6" xfId="1357"/>
    <cellStyle name="Normal 21 7" xfId="1358"/>
    <cellStyle name="Normal 21 8" xfId="1359"/>
    <cellStyle name="Normal 21 9" xfId="1360"/>
    <cellStyle name="Normal 21_Configurations FSC" xfId="1361"/>
    <cellStyle name="Normal 22" xfId="1362"/>
    <cellStyle name="Normal 23" xfId="1363"/>
    <cellStyle name="Normal 23 10" xfId="1364"/>
    <cellStyle name="Normal 23 11" xfId="1365"/>
    <cellStyle name="Normal 23 12" xfId="1366"/>
    <cellStyle name="Normal 23 13" xfId="1367"/>
    <cellStyle name="Normal 23 14" xfId="1368"/>
    <cellStyle name="Normal 23 15" xfId="1369"/>
    <cellStyle name="Normal 23 16" xfId="1370"/>
    <cellStyle name="Normal 23 17" xfId="1371"/>
    <cellStyle name="Normal 23 18" xfId="1372"/>
    <cellStyle name="Normal 23 19" xfId="1373"/>
    <cellStyle name="Normal 23 2" xfId="1374"/>
    <cellStyle name="Normal 23 20" xfId="1375"/>
    <cellStyle name="Normal 23 21" xfId="1376"/>
    <cellStyle name="Normal 23 22" xfId="1377"/>
    <cellStyle name="Normal 23 23" xfId="1378"/>
    <cellStyle name="Normal 23 24" xfId="1379"/>
    <cellStyle name="Normal 23 25" xfId="1380"/>
    <cellStyle name="Normal 23 26" xfId="1381"/>
    <cellStyle name="Normal 23 27" xfId="1382"/>
    <cellStyle name="Normal 23 28" xfId="1383"/>
    <cellStyle name="Normal 23 29" xfId="1384"/>
    <cellStyle name="Normal 23 3" xfId="1385"/>
    <cellStyle name="Normal 23 30" xfId="1386"/>
    <cellStyle name="Normal 23 31" xfId="1387"/>
    <cellStyle name="Normal 23 32" xfId="1388"/>
    <cellStyle name="Normal 23 33" xfId="1389"/>
    <cellStyle name="Normal 23 34" xfId="1390"/>
    <cellStyle name="Normal 23 35" xfId="1391"/>
    <cellStyle name="Normal 23 36" xfId="1392"/>
    <cellStyle name="Normal 23 37" xfId="1393"/>
    <cellStyle name="Normal 23 4" xfId="1394"/>
    <cellStyle name="Normal 23 5" xfId="1395"/>
    <cellStyle name="Normal 23 6" xfId="1396"/>
    <cellStyle name="Normal 23 7" xfId="1397"/>
    <cellStyle name="Normal 23 8" xfId="1398"/>
    <cellStyle name="Normal 23 9" xfId="1399"/>
    <cellStyle name="Normal 23_Configurations FSC" xfId="1400"/>
    <cellStyle name="Normal 24" xfId="1401"/>
    <cellStyle name="Normal 24 10" xfId="1402"/>
    <cellStyle name="Normal 24 11" xfId="1403"/>
    <cellStyle name="Normal 24 12" xfId="1404"/>
    <cellStyle name="Normal 24 13" xfId="1405"/>
    <cellStyle name="Normal 24 14" xfId="1406"/>
    <cellStyle name="Normal 24 15" xfId="1407"/>
    <cellStyle name="Normal 24 16" xfId="1408"/>
    <cellStyle name="Normal 24 17" xfId="1409"/>
    <cellStyle name="Normal 24 18" xfId="1410"/>
    <cellStyle name="Normal 24 19" xfId="1411"/>
    <cellStyle name="Normal 24 2" xfId="1412"/>
    <cellStyle name="Normal 24 20" xfId="1413"/>
    <cellStyle name="Normal 24 21" xfId="1414"/>
    <cellStyle name="Normal 24 22" xfId="1415"/>
    <cellStyle name="Normal 24 23" xfId="1416"/>
    <cellStyle name="Normal 24 24" xfId="1417"/>
    <cellStyle name="Normal 24 25" xfId="1418"/>
    <cellStyle name="Normal 24 26" xfId="1419"/>
    <cellStyle name="Normal 24 27" xfId="1420"/>
    <cellStyle name="Normal 24 28" xfId="1421"/>
    <cellStyle name="Normal 24 29" xfId="1422"/>
    <cellStyle name="Normal 24 3" xfId="1423"/>
    <cellStyle name="Normal 24 30" xfId="1424"/>
    <cellStyle name="Normal 24 31" xfId="1425"/>
    <cellStyle name="Normal 24 32" xfId="1426"/>
    <cellStyle name="Normal 24 33" xfId="1427"/>
    <cellStyle name="Normal 24 34" xfId="1428"/>
    <cellStyle name="Normal 24 35" xfId="1429"/>
    <cellStyle name="Normal 24 36" xfId="1430"/>
    <cellStyle name="Normal 24 37" xfId="1431"/>
    <cellStyle name="Normal 24 4" xfId="1432"/>
    <cellStyle name="Normal 24 5" xfId="1433"/>
    <cellStyle name="Normal 24 6" xfId="1434"/>
    <cellStyle name="Normal 24 7" xfId="1435"/>
    <cellStyle name="Normal 24 8" xfId="1436"/>
    <cellStyle name="Normal 24 9" xfId="1437"/>
    <cellStyle name="Normal 24_Configurations FSC" xfId="1438"/>
    <cellStyle name="Normal 25" xfId="1439"/>
    <cellStyle name="Normal 25 10" xfId="1440"/>
    <cellStyle name="Normal 25 11" xfId="1441"/>
    <cellStyle name="Normal 25 12" xfId="1442"/>
    <cellStyle name="Normal 25 13" xfId="1443"/>
    <cellStyle name="Normal 25 14" xfId="1444"/>
    <cellStyle name="Normal 25 15" xfId="1445"/>
    <cellStyle name="Normal 25 16" xfId="1446"/>
    <cellStyle name="Normal 25 17" xfId="1447"/>
    <cellStyle name="Normal 25 18" xfId="1448"/>
    <cellStyle name="Normal 25 19" xfId="1449"/>
    <cellStyle name="Normal 25 2" xfId="1450"/>
    <cellStyle name="Normal 25 20" xfId="1451"/>
    <cellStyle name="Normal 25 21" xfId="1452"/>
    <cellStyle name="Normal 25 22" xfId="1453"/>
    <cellStyle name="Normal 25 23" xfId="1454"/>
    <cellStyle name="Normal 25 24" xfId="1455"/>
    <cellStyle name="Normal 25 25" xfId="1456"/>
    <cellStyle name="Normal 25 26" xfId="1457"/>
    <cellStyle name="Normal 25 27" xfId="1458"/>
    <cellStyle name="Normal 25 28" xfId="1459"/>
    <cellStyle name="Normal 25 29" xfId="1460"/>
    <cellStyle name="Normal 25 3" xfId="1461"/>
    <cellStyle name="Normal 25 30" xfId="1462"/>
    <cellStyle name="Normal 25 31" xfId="1463"/>
    <cellStyle name="Normal 25 32" xfId="1464"/>
    <cellStyle name="Normal 25 33" xfId="1465"/>
    <cellStyle name="Normal 25 34" xfId="1466"/>
    <cellStyle name="Normal 25 35" xfId="1467"/>
    <cellStyle name="Normal 25 36" xfId="1468"/>
    <cellStyle name="Normal 25 37" xfId="1469"/>
    <cellStyle name="Normal 25 4" xfId="1470"/>
    <cellStyle name="Normal 25 5" xfId="1471"/>
    <cellStyle name="Normal 25 6" xfId="1472"/>
    <cellStyle name="Normal 25 7" xfId="1473"/>
    <cellStyle name="Normal 25 8" xfId="1474"/>
    <cellStyle name="Normal 25 9" xfId="1475"/>
    <cellStyle name="Normal 25_Configurations FSC" xfId="1476"/>
    <cellStyle name="Normal 26" xfId="1477"/>
    <cellStyle name="Normal 26 2" xfId="1478"/>
    <cellStyle name="Normal 26 3" xfId="1479"/>
    <cellStyle name="Normal 26 4" xfId="1480"/>
    <cellStyle name="Normal 26 5" xfId="1481"/>
    <cellStyle name="Normal 26 6" xfId="1482"/>
    <cellStyle name="Normal 26_Configurations FSC" xfId="1483"/>
    <cellStyle name="Normal 27" xfId="1484"/>
    <cellStyle name="Normal 28" xfId="1485"/>
    <cellStyle name="Normal 28 10" xfId="1486"/>
    <cellStyle name="Normal 28 11" xfId="1487"/>
    <cellStyle name="Normal 28 12" xfId="1488"/>
    <cellStyle name="Normal 28 13" xfId="1489"/>
    <cellStyle name="Normal 28 14" xfId="1490"/>
    <cellStyle name="Normal 28 15" xfId="1491"/>
    <cellStyle name="Normal 28 16" xfId="1492"/>
    <cellStyle name="Normal 28 17" xfId="1493"/>
    <cellStyle name="Normal 28 18" xfId="1494"/>
    <cellStyle name="Normal 28 19" xfId="1495"/>
    <cellStyle name="Normal 28 2" xfId="1496"/>
    <cellStyle name="Normal 28 20" xfId="1497"/>
    <cellStyle name="Normal 28 21" xfId="1498"/>
    <cellStyle name="Normal 28 22" xfId="1499"/>
    <cellStyle name="Normal 28 23" xfId="1500"/>
    <cellStyle name="Normal 28 24" xfId="1501"/>
    <cellStyle name="Normal 28 25" xfId="1502"/>
    <cellStyle name="Normal 28 26" xfId="1503"/>
    <cellStyle name="Normal 28 27" xfId="1504"/>
    <cellStyle name="Normal 28 28" xfId="1505"/>
    <cellStyle name="Normal 28 29" xfId="1506"/>
    <cellStyle name="Normal 28 3" xfId="1507"/>
    <cellStyle name="Normal 28 30" xfId="1508"/>
    <cellStyle name="Normal 28 31" xfId="1509"/>
    <cellStyle name="Normal 28 32" xfId="1510"/>
    <cellStyle name="Normal 28 33" xfId="1511"/>
    <cellStyle name="Normal 28 34" xfId="1512"/>
    <cellStyle name="Normal 28 35" xfId="1513"/>
    <cellStyle name="Normal 28 4" xfId="1514"/>
    <cellStyle name="Normal 28 5" xfId="1515"/>
    <cellStyle name="Normal 28 6" xfId="1516"/>
    <cellStyle name="Normal 28 7" xfId="1517"/>
    <cellStyle name="Normal 28 8" xfId="1518"/>
    <cellStyle name="Normal 28 9" xfId="1519"/>
    <cellStyle name="Normal 28__new_Intel Hardware Basket" xfId="1520"/>
    <cellStyle name="Normal 29" xfId="1521"/>
    <cellStyle name="Normal 3" xfId="1522"/>
    <cellStyle name="Normal 3 2" xfId="1523"/>
    <cellStyle name="Normal 3 3" xfId="1524"/>
    <cellStyle name="Normal 3 4" xfId="1525"/>
    <cellStyle name="Normal 3 5" xfId="1526"/>
    <cellStyle name="Normal 3 6" xfId="1527"/>
    <cellStyle name="Normal 3_- - # IBM Response to Atos x86 eBidding_2011.11.25_mod.Hackl" xfId="1528"/>
    <cellStyle name="Normal 30" xfId="1529"/>
    <cellStyle name="Normal 31" xfId="1530"/>
    <cellStyle name="Normal 32" xfId="1531"/>
    <cellStyle name="Normal 33" xfId="1532"/>
    <cellStyle name="Normal 34" xfId="1533"/>
    <cellStyle name="Normal 35" xfId="1534"/>
    <cellStyle name="Normal 36" xfId="1535"/>
    <cellStyle name="Normal 36 2" xfId="1536"/>
    <cellStyle name="Normal 36 3" xfId="1537"/>
    <cellStyle name="Normal 36 4" xfId="1538"/>
    <cellStyle name="Normal 36 5" xfId="1539"/>
    <cellStyle name="Normal 36 6" xfId="1540"/>
    <cellStyle name="Normal 36_Configurations FSC" xfId="1541"/>
    <cellStyle name="Normal 37" xfId="1542"/>
    <cellStyle name="Normal 38" xfId="1543"/>
    <cellStyle name="Normal 39" xfId="1544"/>
    <cellStyle name="Normal 4" xfId="1545"/>
    <cellStyle name="Normal 4 2" xfId="1546"/>
    <cellStyle name="Normal 4 3" xfId="1547"/>
    <cellStyle name="Normal 4 4" xfId="1548"/>
    <cellStyle name="Normal 4_2010-06-01_Intel Server Basket_HP May 2010 (2)" xfId="1549"/>
    <cellStyle name="Normal 40" xfId="1550"/>
    <cellStyle name="Normal 41" xfId="1551"/>
    <cellStyle name="Normal 42" xfId="1552"/>
    <cellStyle name="Normal 43" xfId="1553"/>
    <cellStyle name="Normal 44" xfId="1554"/>
    <cellStyle name="Normal 45" xfId="1555"/>
    <cellStyle name="Normal 45 2" xfId="1556"/>
    <cellStyle name="Normal 45 3" xfId="1557"/>
    <cellStyle name="Normal 45 4" xfId="1558"/>
    <cellStyle name="Normal 45 5" xfId="1559"/>
    <cellStyle name="Normal 45 6" xfId="1560"/>
    <cellStyle name="Normal 45_2010-06-01_Intel Server Basket_HP May 2010 (2)" xfId="1561"/>
    <cellStyle name="Normal 46" xfId="1562"/>
    <cellStyle name="Normal 47" xfId="1563"/>
    <cellStyle name="Normal 48" xfId="1564"/>
    <cellStyle name="Normal 49" xfId="1565"/>
    <cellStyle name="Normal 5" xfId="1566"/>
    <cellStyle name="Normal 5 10" xfId="1567"/>
    <cellStyle name="Normal 5 11" xfId="1568"/>
    <cellStyle name="Normal 5 12" xfId="1569"/>
    <cellStyle name="Normal 5 13" xfId="1570"/>
    <cellStyle name="Normal 5 14" xfId="1571"/>
    <cellStyle name="Normal 5 15" xfId="1572"/>
    <cellStyle name="Normal 5 16" xfId="1573"/>
    <cellStyle name="Normal 5 17" xfId="1574"/>
    <cellStyle name="Normal 5 18" xfId="1575"/>
    <cellStyle name="Normal 5 19" xfId="1576"/>
    <cellStyle name="Normal 5 2" xfId="1577"/>
    <cellStyle name="Normal 5 2 10" xfId="1578"/>
    <cellStyle name="Normal 5 2 11" xfId="1579"/>
    <cellStyle name="Normal 5 2 12" xfId="1580"/>
    <cellStyle name="Normal 5 2 13" xfId="1581"/>
    <cellStyle name="Normal 5 2 14" xfId="1582"/>
    <cellStyle name="Normal 5 2 15" xfId="1583"/>
    <cellStyle name="Normal 5 2 16" xfId="1584"/>
    <cellStyle name="Normal 5 2 17" xfId="1585"/>
    <cellStyle name="Normal 5 2 18" xfId="1586"/>
    <cellStyle name="Normal 5 2 19" xfId="1587"/>
    <cellStyle name="Normal 5 2 2" xfId="1588"/>
    <cellStyle name="Normal 5 2 20" xfId="1589"/>
    <cellStyle name="Normal 5 2 21" xfId="1590"/>
    <cellStyle name="Normal 5 2 22" xfId="1591"/>
    <cellStyle name="Normal 5 2 23" xfId="1592"/>
    <cellStyle name="Normal 5 2 24" xfId="1593"/>
    <cellStyle name="Normal 5 2 25" xfId="1594"/>
    <cellStyle name="Normal 5 2 26" xfId="1595"/>
    <cellStyle name="Normal 5 2 27" xfId="1596"/>
    <cellStyle name="Normal 5 2 28" xfId="1597"/>
    <cellStyle name="Normal 5 2 29" xfId="1598"/>
    <cellStyle name="Normal 5 2 3" xfId="1599"/>
    <cellStyle name="Normal 5 2 30" xfId="1600"/>
    <cellStyle name="Normal 5 2 31" xfId="1601"/>
    <cellStyle name="Normal 5 2 32" xfId="1602"/>
    <cellStyle name="Normal 5 2 33" xfId="1603"/>
    <cellStyle name="Normal 5 2 34" xfId="1604"/>
    <cellStyle name="Normal 5 2 35" xfId="1605"/>
    <cellStyle name="Normal 5 2 4" xfId="1606"/>
    <cellStyle name="Normal 5 2 5" xfId="1607"/>
    <cellStyle name="Normal 5 2 6" xfId="1608"/>
    <cellStyle name="Normal 5 2 7" xfId="1609"/>
    <cellStyle name="Normal 5 2 8" xfId="1610"/>
    <cellStyle name="Normal 5 2 9" xfId="1611"/>
    <cellStyle name="Normal 5 2_Configurations FSC" xfId="1612"/>
    <cellStyle name="Normal 5 20" xfId="1613"/>
    <cellStyle name="Normal 5 21" xfId="1614"/>
    <cellStyle name="Normal 5 22" xfId="1615"/>
    <cellStyle name="Normal 5 23" xfId="1616"/>
    <cellStyle name="Normal 5 24" xfId="1617"/>
    <cellStyle name="Normal 5 25" xfId="1618"/>
    <cellStyle name="Normal 5 26" xfId="1619"/>
    <cellStyle name="Normal 5 27" xfId="1620"/>
    <cellStyle name="Normal 5 28" xfId="1621"/>
    <cellStyle name="Normal 5 29" xfId="1622"/>
    <cellStyle name="Normal 5 3" xfId="1623"/>
    <cellStyle name="Normal 5 30" xfId="1624"/>
    <cellStyle name="Normal 5 31" xfId="1625"/>
    <cellStyle name="Normal 5 32" xfId="1626"/>
    <cellStyle name="Normal 5 33" xfId="1627"/>
    <cellStyle name="Normal 5 34" xfId="1628"/>
    <cellStyle name="Normal 5 35" xfId="1629"/>
    <cellStyle name="Normal 5 36" xfId="1630"/>
    <cellStyle name="Normal 5 37" xfId="1631"/>
    <cellStyle name="Normal 5 4" xfId="1632"/>
    <cellStyle name="Normal 5 5" xfId="1633"/>
    <cellStyle name="Normal 5 6" xfId="1634"/>
    <cellStyle name="Normal 5 7" xfId="1635"/>
    <cellStyle name="Normal 5 8" xfId="1636"/>
    <cellStyle name="Normal 5 9" xfId="1637"/>
    <cellStyle name="Normal 5_Configurations FSC" xfId="1638"/>
    <cellStyle name="Normal 50" xfId="1639"/>
    <cellStyle name="Normal 50 2" xfId="1640"/>
    <cellStyle name="Normal 50 3" xfId="1641"/>
    <cellStyle name="Normal 50 4" xfId="1642"/>
    <cellStyle name="Normal 50 5" xfId="1643"/>
    <cellStyle name="Normal 50 6" xfId="1644"/>
    <cellStyle name="Normal 50_2010-06-01_Intel Server Basket_HP May 2010 (2)" xfId="1645"/>
    <cellStyle name="Normal 51" xfId="1646"/>
    <cellStyle name="Normal 52" xfId="1647"/>
    <cellStyle name="Normal 52 2" xfId="1648"/>
    <cellStyle name="Normal 52 3" xfId="1649"/>
    <cellStyle name="Normal 52 4" xfId="1650"/>
    <cellStyle name="Normal 52 5" xfId="1651"/>
    <cellStyle name="Normal 52 6" xfId="1652"/>
    <cellStyle name="Normal 52_2010-06-01_Intel Server Basket_HP May 2010 (2)" xfId="1653"/>
    <cellStyle name="Normal 53" xfId="1654"/>
    <cellStyle name="Normal 54" xfId="1655"/>
    <cellStyle name="Normal 55" xfId="1656"/>
    <cellStyle name="Normal 56" xfId="1657"/>
    <cellStyle name="Normal 57" xfId="1658"/>
    <cellStyle name="Normal 58" xfId="1659"/>
    <cellStyle name="Normal 58 2" xfId="1660"/>
    <cellStyle name="Normal 58 3" xfId="1661"/>
    <cellStyle name="Normal 58 4" xfId="1662"/>
    <cellStyle name="Normal 58 5" xfId="1663"/>
    <cellStyle name="Normal 58 6" xfId="1664"/>
    <cellStyle name="Normal 58_2010-06-01_Intel Server Basket_HP May 2010 (2)" xfId="1665"/>
    <cellStyle name="Normal 59" xfId="1666"/>
    <cellStyle name="Normal 6" xfId="1667"/>
    <cellStyle name="Normal 6 10" xfId="1668"/>
    <cellStyle name="Normal 6 11" xfId="1669"/>
    <cellStyle name="Normal 6 12" xfId="1670"/>
    <cellStyle name="Normal 6 13" xfId="1671"/>
    <cellStyle name="Normal 6 14" xfId="1672"/>
    <cellStyle name="Normal 6 15" xfId="1673"/>
    <cellStyle name="Normal 6 16" xfId="1674"/>
    <cellStyle name="Normal 6 17" xfId="1675"/>
    <cellStyle name="Normal 6 18" xfId="1676"/>
    <cellStyle name="Normal 6 19" xfId="1677"/>
    <cellStyle name="Normal 6 2" xfId="1678"/>
    <cellStyle name="Normal 6 2 10" xfId="1679"/>
    <cellStyle name="Normal 6 2 11" xfId="1680"/>
    <cellStyle name="Normal 6 2 12" xfId="1681"/>
    <cellStyle name="Normal 6 2 13" xfId="1682"/>
    <cellStyle name="Normal 6 2 14" xfId="1683"/>
    <cellStyle name="Normal 6 2 15" xfId="1684"/>
    <cellStyle name="Normal 6 2 16" xfId="1685"/>
    <cellStyle name="Normal 6 2 17" xfId="1686"/>
    <cellStyle name="Normal 6 2 18" xfId="1687"/>
    <cellStyle name="Normal 6 2 19" xfId="1688"/>
    <cellStyle name="Normal 6 2 2" xfId="1689"/>
    <cellStyle name="Normal 6 2 20" xfId="1690"/>
    <cellStyle name="Normal 6 2 21" xfId="1691"/>
    <cellStyle name="Normal 6 2 22" xfId="1692"/>
    <cellStyle name="Normal 6 2 23" xfId="1693"/>
    <cellStyle name="Normal 6 2 24" xfId="1694"/>
    <cellStyle name="Normal 6 2 25" xfId="1695"/>
    <cellStyle name="Normal 6 2 26" xfId="1696"/>
    <cellStyle name="Normal 6 2 27" xfId="1697"/>
    <cellStyle name="Normal 6 2 28" xfId="1698"/>
    <cellStyle name="Normal 6 2 29" xfId="1699"/>
    <cellStyle name="Normal 6 2 3" xfId="1700"/>
    <cellStyle name="Normal 6 2 30" xfId="1701"/>
    <cellStyle name="Normal 6 2 31" xfId="1702"/>
    <cellStyle name="Normal 6 2 32" xfId="1703"/>
    <cellStyle name="Normal 6 2 33" xfId="1704"/>
    <cellStyle name="Normal 6 2 34" xfId="1705"/>
    <cellStyle name="Normal 6 2 35" xfId="1706"/>
    <cellStyle name="Normal 6 2 4" xfId="1707"/>
    <cellStyle name="Normal 6 2 5" xfId="1708"/>
    <cellStyle name="Normal 6 2 6" xfId="1709"/>
    <cellStyle name="Normal 6 2 7" xfId="1710"/>
    <cellStyle name="Normal 6 2 8" xfId="1711"/>
    <cellStyle name="Normal 6 2 9" xfId="1712"/>
    <cellStyle name="Normal 6 2_Configurations FSC" xfId="1713"/>
    <cellStyle name="Normal 6 20" xfId="1714"/>
    <cellStyle name="Normal 6 21" xfId="1715"/>
    <cellStyle name="Normal 6 22" xfId="1716"/>
    <cellStyle name="Normal 6 23" xfId="1717"/>
    <cellStyle name="Normal 6 24" xfId="1718"/>
    <cellStyle name="Normal 6 25" xfId="1719"/>
    <cellStyle name="Normal 6 26" xfId="1720"/>
    <cellStyle name="Normal 6 27" xfId="1721"/>
    <cellStyle name="Normal 6 28" xfId="1722"/>
    <cellStyle name="Normal 6 29" xfId="1723"/>
    <cellStyle name="Normal 6 3" xfId="1724"/>
    <cellStyle name="Normal 6 30" xfId="1725"/>
    <cellStyle name="Normal 6 31" xfId="1726"/>
    <cellStyle name="Normal 6 32" xfId="1727"/>
    <cellStyle name="Normal 6 33" xfId="1728"/>
    <cellStyle name="Normal 6 34" xfId="1729"/>
    <cellStyle name="Normal 6 35" xfId="1730"/>
    <cellStyle name="Normal 6 36" xfId="1731"/>
    <cellStyle name="Normal 6 37" xfId="1732"/>
    <cellStyle name="Normal 6 4" xfId="1733"/>
    <cellStyle name="Normal 6 5" xfId="1734"/>
    <cellStyle name="Normal 6 6" xfId="1735"/>
    <cellStyle name="Normal 6 7" xfId="1736"/>
    <cellStyle name="Normal 6 8" xfId="1737"/>
    <cellStyle name="Normal 6 9" xfId="1738"/>
    <cellStyle name="Normal 6_Configurations FSC" xfId="1739"/>
    <cellStyle name="Normal 60" xfId="1740"/>
    <cellStyle name="Normal 60 2" xfId="1741"/>
    <cellStyle name="Normal 60 3" xfId="1742"/>
    <cellStyle name="Normal 60 4" xfId="1743"/>
    <cellStyle name="Normal 60 5" xfId="1744"/>
    <cellStyle name="Normal 60 6" xfId="1745"/>
    <cellStyle name="Normal 60_2010-06-01_Intel Server Basket_HP May 2010 (2)" xfId="1746"/>
    <cellStyle name="Normal 61" xfId="1747"/>
    <cellStyle name="Normal 62" xfId="1748"/>
    <cellStyle name="Normal 63" xfId="1749"/>
    <cellStyle name="Normal 64" xfId="1750"/>
    <cellStyle name="Normal 65" xfId="1751"/>
    <cellStyle name="Normal 66" xfId="1752"/>
    <cellStyle name="Normal 67" xfId="1753"/>
    <cellStyle name="Normal 68" xfId="1754"/>
    <cellStyle name="Normal 69" xfId="1755"/>
    <cellStyle name="Normal 7" xfId="1756"/>
    <cellStyle name="Normal 7 10" xfId="1757"/>
    <cellStyle name="Normal 7 11" xfId="1758"/>
    <cellStyle name="Normal 7 12" xfId="1759"/>
    <cellStyle name="Normal 7 13" xfId="1760"/>
    <cellStyle name="Normal 7 14" xfId="1761"/>
    <cellStyle name="Normal 7 15" xfId="1762"/>
    <cellStyle name="Normal 7 16" xfId="1763"/>
    <cellStyle name="Normal 7 17" xfId="1764"/>
    <cellStyle name="Normal 7 18" xfId="1765"/>
    <cellStyle name="Normal 7 19" xfId="1766"/>
    <cellStyle name="Normal 7 2" xfId="1767"/>
    <cellStyle name="Normal 7 2 10" xfId="1768"/>
    <cellStyle name="Normal 7 2 11" xfId="1769"/>
    <cellStyle name="Normal 7 2 12" xfId="1770"/>
    <cellStyle name="Normal 7 2 13" xfId="1771"/>
    <cellStyle name="Normal 7 2 14" xfId="1772"/>
    <cellStyle name="Normal 7 2 15" xfId="1773"/>
    <cellStyle name="Normal 7 2 16" xfId="1774"/>
    <cellStyle name="Normal 7 2 17" xfId="1775"/>
    <cellStyle name="Normal 7 2 18" xfId="1776"/>
    <cellStyle name="Normal 7 2 19" xfId="1777"/>
    <cellStyle name="Normal 7 2 2" xfId="1778"/>
    <cellStyle name="Normal 7 2 20" xfId="1779"/>
    <cellStyle name="Normal 7 2 21" xfId="1780"/>
    <cellStyle name="Normal 7 2 22" xfId="1781"/>
    <cellStyle name="Normal 7 2 23" xfId="1782"/>
    <cellStyle name="Normal 7 2 24" xfId="1783"/>
    <cellStyle name="Normal 7 2 25" xfId="1784"/>
    <cellStyle name="Normal 7 2 26" xfId="1785"/>
    <cellStyle name="Normal 7 2 27" xfId="1786"/>
    <cellStyle name="Normal 7 2 28" xfId="1787"/>
    <cellStyle name="Normal 7 2 29" xfId="1788"/>
    <cellStyle name="Normal 7 2 3" xfId="1789"/>
    <cellStyle name="Normal 7 2 30" xfId="1790"/>
    <cellStyle name="Normal 7 2 31" xfId="1791"/>
    <cellStyle name="Normal 7 2 32" xfId="1792"/>
    <cellStyle name="Normal 7 2 33" xfId="1793"/>
    <cellStyle name="Normal 7 2 34" xfId="1794"/>
    <cellStyle name="Normal 7 2 35" xfId="1795"/>
    <cellStyle name="Normal 7 2 4" xfId="1796"/>
    <cellStyle name="Normal 7 2 5" xfId="1797"/>
    <cellStyle name="Normal 7 2 6" xfId="1798"/>
    <cellStyle name="Normal 7 2 7" xfId="1799"/>
    <cellStyle name="Normal 7 2 8" xfId="1800"/>
    <cellStyle name="Normal 7 2 9" xfId="1801"/>
    <cellStyle name="Normal 7 2_Configurations FSC" xfId="1802"/>
    <cellStyle name="Normal 7 20" xfId="1803"/>
    <cellStyle name="Normal 7 21" xfId="1804"/>
    <cellStyle name="Normal 7 22" xfId="1805"/>
    <cellStyle name="Normal 7 23" xfId="1806"/>
    <cellStyle name="Normal 7 24" xfId="1807"/>
    <cellStyle name="Normal 7 25" xfId="1808"/>
    <cellStyle name="Normal 7 26" xfId="1809"/>
    <cellStyle name="Normal 7 27" xfId="1810"/>
    <cellStyle name="Normal 7 28" xfId="1811"/>
    <cellStyle name="Normal 7 29" xfId="1812"/>
    <cellStyle name="Normal 7 3" xfId="1813"/>
    <cellStyle name="Normal 7 30" xfId="1814"/>
    <cellStyle name="Normal 7 31" xfId="1815"/>
    <cellStyle name="Normal 7 32" xfId="1816"/>
    <cellStyle name="Normal 7 33" xfId="1817"/>
    <cellStyle name="Normal 7 34" xfId="1818"/>
    <cellStyle name="Normal 7 35" xfId="1819"/>
    <cellStyle name="Normal 7 36" xfId="1820"/>
    <cellStyle name="Normal 7 37" xfId="1821"/>
    <cellStyle name="Normal 7 4" xfId="1822"/>
    <cellStyle name="Normal 7 5" xfId="1823"/>
    <cellStyle name="Normal 7 6" xfId="1824"/>
    <cellStyle name="Normal 7 7" xfId="1825"/>
    <cellStyle name="Normal 7 8" xfId="1826"/>
    <cellStyle name="Normal 7 9" xfId="1827"/>
    <cellStyle name="Normal 7_Configurations FSC" xfId="1828"/>
    <cellStyle name="Normal 70" xfId="1829"/>
    <cellStyle name="Normal 71" xfId="1830"/>
    <cellStyle name="Normal 71 2" xfId="1831"/>
    <cellStyle name="Normal 71 3" xfId="1832"/>
    <cellStyle name="Normal 71 4" xfId="1833"/>
    <cellStyle name="Normal 71 5" xfId="1834"/>
    <cellStyle name="Normal 71 6" xfId="1835"/>
    <cellStyle name="Normal 71_2010-06-01_Intel Server Basket_HP May 2010 (2)" xfId="1836"/>
    <cellStyle name="Normal 72" xfId="1837"/>
    <cellStyle name="Normal 72 2" xfId="1838"/>
    <cellStyle name="Normal 72 3" xfId="1839"/>
    <cellStyle name="Normal 72 4" xfId="1840"/>
    <cellStyle name="Normal 72 5" xfId="1841"/>
    <cellStyle name="Normal 72 6" xfId="1842"/>
    <cellStyle name="Normal 72_2010-06-01_Intel Server Basket_HP May 2010 (2)" xfId="1843"/>
    <cellStyle name="Normal 73" xfId="1844"/>
    <cellStyle name="Normal 74" xfId="1845"/>
    <cellStyle name="Normal 75" xfId="1846"/>
    <cellStyle name="Normal 76" xfId="1847"/>
    <cellStyle name="Normal 76 2" xfId="1848"/>
    <cellStyle name="Normal 76 3" xfId="1849"/>
    <cellStyle name="Normal 76 4" xfId="1850"/>
    <cellStyle name="Normal 76 5" xfId="1851"/>
    <cellStyle name="Normal 76 6" xfId="1852"/>
    <cellStyle name="Normal 76_2010-06-01_Intel Server Basket_HP May 2010 (2)" xfId="1853"/>
    <cellStyle name="Normal 77" xfId="1854"/>
    <cellStyle name="Normal 78" xfId="1855"/>
    <cellStyle name="Normal 78 2" xfId="1856"/>
    <cellStyle name="Normal 78 3" xfId="1857"/>
    <cellStyle name="Normal 78 4" xfId="1858"/>
    <cellStyle name="Normal 78 5" xfId="1859"/>
    <cellStyle name="Normal 78 6" xfId="1860"/>
    <cellStyle name="Normal 78_2010-06-01_Intel Server Basket_HP May 2010 (2)" xfId="1861"/>
    <cellStyle name="Normal 79" xfId="1862"/>
    <cellStyle name="Normal 79 2" xfId="1863"/>
    <cellStyle name="Normal 79 3" xfId="1864"/>
    <cellStyle name="Normal 79 4" xfId="1865"/>
    <cellStyle name="Normal 79 5" xfId="1866"/>
    <cellStyle name="Normal 79 6" xfId="1867"/>
    <cellStyle name="Normal 79_2010-06-01_Intel Server Basket_HP May 2010 (2)" xfId="1868"/>
    <cellStyle name="Normal 8" xfId="1869"/>
    <cellStyle name="Normal 8 10" xfId="1870"/>
    <cellStyle name="Normal 8 11" xfId="1871"/>
    <cellStyle name="Normal 8 12" xfId="1872"/>
    <cellStyle name="Normal 8 13" xfId="1873"/>
    <cellStyle name="Normal 8 14" xfId="1874"/>
    <cellStyle name="Normal 8 15" xfId="1875"/>
    <cellStyle name="Normal 8 16" xfId="1876"/>
    <cellStyle name="Normal 8 17" xfId="1877"/>
    <cellStyle name="Normal 8 18" xfId="1878"/>
    <cellStyle name="Normal 8 19" xfId="1879"/>
    <cellStyle name="Normal 8 2" xfId="1880"/>
    <cellStyle name="Normal 8 2 10" xfId="1881"/>
    <cellStyle name="Normal 8 2 11" xfId="1882"/>
    <cellStyle name="Normal 8 2 12" xfId="1883"/>
    <cellStyle name="Normal 8 2 13" xfId="1884"/>
    <cellStyle name="Normal 8 2 14" xfId="1885"/>
    <cellStyle name="Normal 8 2 15" xfId="1886"/>
    <cellStyle name="Normal 8 2 16" xfId="1887"/>
    <cellStyle name="Normal 8 2 17" xfId="1888"/>
    <cellStyle name="Normal 8 2 18" xfId="1889"/>
    <cellStyle name="Normal 8 2 19" xfId="1890"/>
    <cellStyle name="Normal 8 2 2" xfId="1891"/>
    <cellStyle name="Normal 8 2 20" xfId="1892"/>
    <cellStyle name="Normal 8 2 21" xfId="1893"/>
    <cellStyle name="Normal 8 2 22" xfId="1894"/>
    <cellStyle name="Normal 8 2 23" xfId="1895"/>
    <cellStyle name="Normal 8 2 24" xfId="1896"/>
    <cellStyle name="Normal 8 2 25" xfId="1897"/>
    <cellStyle name="Normal 8 2 26" xfId="1898"/>
    <cellStyle name="Normal 8 2 27" xfId="1899"/>
    <cellStyle name="Normal 8 2 28" xfId="1900"/>
    <cellStyle name="Normal 8 2 29" xfId="1901"/>
    <cellStyle name="Normal 8 2 3" xfId="1902"/>
    <cellStyle name="Normal 8 2 30" xfId="1903"/>
    <cellStyle name="Normal 8 2 31" xfId="1904"/>
    <cellStyle name="Normal 8 2 32" xfId="1905"/>
    <cellStyle name="Normal 8 2 33" xfId="1906"/>
    <cellStyle name="Normal 8 2 34" xfId="1907"/>
    <cellStyle name="Normal 8 2 35" xfId="1908"/>
    <cellStyle name="Normal 8 2 4" xfId="1909"/>
    <cellStyle name="Normal 8 2 5" xfId="1910"/>
    <cellStyle name="Normal 8 2 6" xfId="1911"/>
    <cellStyle name="Normal 8 2 7" xfId="1912"/>
    <cellStyle name="Normal 8 2 8" xfId="1913"/>
    <cellStyle name="Normal 8 2 9" xfId="1914"/>
    <cellStyle name="Normal 8 2_Configurations FSC" xfId="1915"/>
    <cellStyle name="Normal 8 20" xfId="1916"/>
    <cellStyle name="Normal 8 21" xfId="1917"/>
    <cellStyle name="Normal 8 22" xfId="1918"/>
    <cellStyle name="Normal 8 23" xfId="1919"/>
    <cellStyle name="Normal 8 24" xfId="1920"/>
    <cellStyle name="Normal 8 25" xfId="1921"/>
    <cellStyle name="Normal 8 26" xfId="1922"/>
    <cellStyle name="Normal 8 27" xfId="1923"/>
    <cellStyle name="Normal 8 28" xfId="1924"/>
    <cellStyle name="Normal 8 29" xfId="1925"/>
    <cellStyle name="Normal 8 3" xfId="1926"/>
    <cellStyle name="Normal 8 30" xfId="1927"/>
    <cellStyle name="Normal 8 31" xfId="1928"/>
    <cellStyle name="Normal 8 32" xfId="1929"/>
    <cellStyle name="Normal 8 33" xfId="1930"/>
    <cellStyle name="Normal 8 34" xfId="1931"/>
    <cellStyle name="Normal 8 35" xfId="1932"/>
    <cellStyle name="Normal 8 36" xfId="1933"/>
    <cellStyle name="Normal 8 37" xfId="1934"/>
    <cellStyle name="Normal 8 4" xfId="1935"/>
    <cellStyle name="Normal 8 5" xfId="1936"/>
    <cellStyle name="Normal 8 6" xfId="1937"/>
    <cellStyle name="Normal 8 7" xfId="1938"/>
    <cellStyle name="Normal 8 8" xfId="1939"/>
    <cellStyle name="Normal 8 9" xfId="1940"/>
    <cellStyle name="Normal 8_Configurations FSC" xfId="1941"/>
    <cellStyle name="Normal 80" xfId="1942"/>
    <cellStyle name="Normal 81" xfId="1943"/>
    <cellStyle name="Normal 81 2" xfId="1944"/>
    <cellStyle name="Normal 81 3" xfId="1945"/>
    <cellStyle name="Normal 81 4" xfId="1946"/>
    <cellStyle name="Normal 81 5" xfId="1947"/>
    <cellStyle name="Normal 81 6" xfId="1948"/>
    <cellStyle name="Normal 81_2010-06-01_Intel Server Basket_HP May 2010 (2)" xfId="1949"/>
    <cellStyle name="Normal 82" xfId="1950"/>
    <cellStyle name="Normal 83" xfId="1951"/>
    <cellStyle name="Normal 84" xfId="1952"/>
    <cellStyle name="Normal 84 2" xfId="1953"/>
    <cellStyle name="Normal 84 3" xfId="1954"/>
    <cellStyle name="Normal 84 4" xfId="1955"/>
    <cellStyle name="Normal 84 5" xfId="1956"/>
    <cellStyle name="Normal 84 6" xfId="1957"/>
    <cellStyle name="Normal 84_2010-06-01_Intel Server Basket_HP May 2010 (2)" xfId="1958"/>
    <cellStyle name="Normal 85" xfId="1959"/>
    <cellStyle name="Normal 85 2" xfId="1960"/>
    <cellStyle name="Normal 85 3" xfId="1961"/>
    <cellStyle name="Normal 85 4" xfId="1962"/>
    <cellStyle name="Normal 85 5" xfId="1963"/>
    <cellStyle name="Normal 85 6" xfId="1964"/>
    <cellStyle name="Normal 85_2010-06-01_Intel Server Basket_HP May 2010 (2)" xfId="1965"/>
    <cellStyle name="Normal 86" xfId="1966"/>
    <cellStyle name="Normal 87" xfId="1967"/>
    <cellStyle name="Normal 88" xfId="1968"/>
    <cellStyle name="Normal 89" xfId="1969"/>
    <cellStyle name="Normal 9" xfId="1970"/>
    <cellStyle name="Normal 9 10" xfId="1971"/>
    <cellStyle name="Normal 9 11" xfId="1972"/>
    <cellStyle name="Normal 9 12" xfId="1973"/>
    <cellStyle name="Normal 9 13" xfId="1974"/>
    <cellStyle name="Normal 9 14" xfId="1975"/>
    <cellStyle name="Normal 9 15" xfId="1976"/>
    <cellStyle name="Normal 9 16" xfId="1977"/>
    <cellStyle name="Normal 9 17" xfId="1978"/>
    <cellStyle name="Normal 9 18" xfId="1979"/>
    <cellStyle name="Normal 9 19" xfId="1980"/>
    <cellStyle name="Normal 9 2" xfId="1981"/>
    <cellStyle name="Normal 9 2 10" xfId="1982"/>
    <cellStyle name="Normal 9 2 11" xfId="1983"/>
    <cellStyle name="Normal 9 2 12" xfId="1984"/>
    <cellStyle name="Normal 9 2 13" xfId="1985"/>
    <cellStyle name="Normal 9 2 14" xfId="1986"/>
    <cellStyle name="Normal 9 2 15" xfId="1987"/>
    <cellStyle name="Normal 9 2 16" xfId="1988"/>
    <cellStyle name="Normal 9 2 17" xfId="1989"/>
    <cellStyle name="Normal 9 2 18" xfId="1990"/>
    <cellStyle name="Normal 9 2 19" xfId="1991"/>
    <cellStyle name="Normal 9 2 2" xfId="1992"/>
    <cellStyle name="Normal 9 2 20" xfId="1993"/>
    <cellStyle name="Normal 9 2 21" xfId="1994"/>
    <cellStyle name="Normal 9 2 22" xfId="1995"/>
    <cellStyle name="Normal 9 2 23" xfId="1996"/>
    <cellStyle name="Normal 9 2 24" xfId="1997"/>
    <cellStyle name="Normal 9 2 25" xfId="1998"/>
    <cellStyle name="Normal 9 2 26" xfId="1999"/>
    <cellStyle name="Normal 9 2 27" xfId="2000"/>
    <cellStyle name="Normal 9 2 28" xfId="2001"/>
    <cellStyle name="Normal 9 2 29" xfId="2002"/>
    <cellStyle name="Normal 9 2 3" xfId="2003"/>
    <cellStyle name="Normal 9 2 30" xfId="2004"/>
    <cellStyle name="Normal 9 2 31" xfId="2005"/>
    <cellStyle name="Normal 9 2 32" xfId="2006"/>
    <cellStyle name="Normal 9 2 33" xfId="2007"/>
    <cellStyle name="Normal 9 2 34" xfId="2008"/>
    <cellStyle name="Normal 9 2 35" xfId="2009"/>
    <cellStyle name="Normal 9 2 4" xfId="2010"/>
    <cellStyle name="Normal 9 2 5" xfId="2011"/>
    <cellStyle name="Normal 9 2 6" xfId="2012"/>
    <cellStyle name="Normal 9 2 7" xfId="2013"/>
    <cellStyle name="Normal 9 2 8" xfId="2014"/>
    <cellStyle name="Normal 9 2 9" xfId="2015"/>
    <cellStyle name="Normal 9 2_Configurations FSC" xfId="2016"/>
    <cellStyle name="Normal 9 20" xfId="2017"/>
    <cellStyle name="Normal 9 21" xfId="2018"/>
    <cellStyle name="Normal 9 22" xfId="2019"/>
    <cellStyle name="Normal 9 23" xfId="2020"/>
    <cellStyle name="Normal 9 24" xfId="2021"/>
    <cellStyle name="Normal 9 25" xfId="2022"/>
    <cellStyle name="Normal 9 26" xfId="2023"/>
    <cellStyle name="Normal 9 27" xfId="2024"/>
    <cellStyle name="Normal 9 28" xfId="2025"/>
    <cellStyle name="Normal 9 29" xfId="2026"/>
    <cellStyle name="Normal 9 3" xfId="2027"/>
    <cellStyle name="Normal 9 30" xfId="2028"/>
    <cellStyle name="Normal 9 31" xfId="2029"/>
    <cellStyle name="Normal 9 32" xfId="2030"/>
    <cellStyle name="Normal 9 33" xfId="2031"/>
    <cellStyle name="Normal 9 34" xfId="2032"/>
    <cellStyle name="Normal 9 35" xfId="2033"/>
    <cellStyle name="Normal 9 36" xfId="2034"/>
    <cellStyle name="Normal 9 37" xfId="2035"/>
    <cellStyle name="Normal 9 4" xfId="2036"/>
    <cellStyle name="Normal 9 5" xfId="2037"/>
    <cellStyle name="Normal 9 6" xfId="2038"/>
    <cellStyle name="Normal 9 7" xfId="2039"/>
    <cellStyle name="Normal 9 8" xfId="2040"/>
    <cellStyle name="Normal 9 9" xfId="2041"/>
    <cellStyle name="Normal 9_Configurations FSC" xfId="2042"/>
    <cellStyle name="Normal 90" xfId="2043"/>
    <cellStyle name="Normal 91" xfId="2044"/>
    <cellStyle name="Normal 92" xfId="2045"/>
    <cellStyle name="Normal 93" xfId="2046"/>
    <cellStyle name="Normal 94" xfId="2047"/>
    <cellStyle name="Normal 95" xfId="2048"/>
    <cellStyle name="Normal 96" xfId="2049"/>
    <cellStyle name="Normal 97" xfId="2050"/>
    <cellStyle name="Normal 98" xfId="2051"/>
    <cellStyle name="Normal 99" xfId="2052"/>
    <cellStyle name="Normal_MS XCH v02d" xfId="2136"/>
    <cellStyle name="Note 2" xfId="2053"/>
    <cellStyle name="Notiz" xfId="2054"/>
    <cellStyle name="Percent" xfId="2135" builtinId="5"/>
    <cellStyle name="Percent 10" xfId="2055"/>
    <cellStyle name="Percent 11" xfId="2056"/>
    <cellStyle name="Percent 12" xfId="2057"/>
    <cellStyle name="Percent 13" xfId="2058"/>
    <cellStyle name="Percent 14" xfId="2059"/>
    <cellStyle name="Percent 15" xfId="2060"/>
    <cellStyle name="Percent 16" xfId="2061"/>
    <cellStyle name="Percent 17" xfId="2062"/>
    <cellStyle name="Percent 18" xfId="2063"/>
    <cellStyle name="Percent 19" xfId="2064"/>
    <cellStyle name="Percent 2" xfId="2065"/>
    <cellStyle name="Percent 20" xfId="2066"/>
    <cellStyle name="Percent 21" xfId="2067"/>
    <cellStyle name="Percent 22" xfId="2068"/>
    <cellStyle name="Percent 23" xfId="2069"/>
    <cellStyle name="Percent 24" xfId="2070"/>
    <cellStyle name="Percent 25" xfId="2071"/>
    <cellStyle name="Percent 26" xfId="2072"/>
    <cellStyle name="Percent 27" xfId="2073"/>
    <cellStyle name="Percent 28" xfId="2074"/>
    <cellStyle name="Percent 29" xfId="2075"/>
    <cellStyle name="Percent 3" xfId="2076"/>
    <cellStyle name="Percent 4" xfId="2077"/>
    <cellStyle name="Percent 5" xfId="2078"/>
    <cellStyle name="Percent 6" xfId="2079"/>
    <cellStyle name="Percent 7" xfId="2080"/>
    <cellStyle name="Percent 8" xfId="2081"/>
    <cellStyle name="Percent 9" xfId="2082"/>
    <cellStyle name="PortumCurrency" xfId="2083"/>
    <cellStyle name="PortumCurrency 2" xfId="2084"/>
    <cellStyle name="PortumCurrency_Maintenance" xfId="2085"/>
    <cellStyle name="PortumDate" xfId="2086"/>
    <cellStyle name="PortumDefault" xfId="2087"/>
    <cellStyle name="PortumDesc" xfId="2088"/>
    <cellStyle name="PortumDuration" xfId="2089"/>
    <cellStyle name="PortumDurationSec" xfId="2090"/>
    <cellStyle name="PortumEnabled" xfId="2091"/>
    <cellStyle name="PortumImportant" xfId="2092"/>
    <cellStyle name="PortumMultiLineText" xfId="2093"/>
    <cellStyle name="PortumNormal" xfId="2094"/>
    <cellStyle name="PortumNumber" xfId="2095"/>
    <cellStyle name="PortumSmall" xfId="2096"/>
    <cellStyle name="PortumYN" xfId="2097"/>
    <cellStyle name="Price_LifeBook 600 series" xfId="2098"/>
    <cellStyle name="Pricelist" xfId="2099"/>
    <cellStyle name="Prozent 2" xfId="2100"/>
    <cellStyle name="Prozent 3" xfId="2101"/>
    <cellStyle name="SAPBEXstdItem" xfId="2102"/>
    <cellStyle name="Schlecht" xfId="2103"/>
    <cellStyle name="SectionHeader" xfId="2104"/>
    <cellStyle name="SectionHeader 2" xfId="2105"/>
    <cellStyle name="Standard 1" xfId="2106"/>
    <cellStyle name="Standard 2" xfId="2107"/>
    <cellStyle name="Standard 2 2" xfId="2108"/>
    <cellStyle name="Standard 2_Hardware prices" xfId="2109"/>
    <cellStyle name="Standard 3" xfId="2110"/>
    <cellStyle name="Standard 3 2" xfId="2111"/>
    <cellStyle name="Standard 4" xfId="2112"/>
    <cellStyle name="Standard 4 2" xfId="2113"/>
    <cellStyle name="Standard 4_Maintenance" xfId="2114"/>
    <cellStyle name="Standard 5" xfId="2115"/>
    <cellStyle name="Standard 6" xfId="2116"/>
    <cellStyle name="Standard 7" xfId="2117"/>
    <cellStyle name="Standard_Mappe2" xfId="2118"/>
    <cellStyle name="Stil 1" xfId="2119"/>
    <cellStyle name="Stil 1 2" xfId="2120"/>
    <cellStyle name="Stil 1_Maintenance" xfId="2121"/>
    <cellStyle name="Style 1" xfId="2122"/>
    <cellStyle name="Title 2" xfId="2123"/>
    <cellStyle name="Überschrift" xfId="2124"/>
    <cellStyle name="Überschrift 1" xfId="2125"/>
    <cellStyle name="Überschrift 2" xfId="2126"/>
    <cellStyle name="Überschrift 3" xfId="2127"/>
    <cellStyle name="Überschrift 4" xfId="2128"/>
    <cellStyle name="Verknüpfte Zelle" xfId="2129"/>
    <cellStyle name="Währung 2" xfId="2130"/>
    <cellStyle name="Währung 2 2" xfId="2131"/>
    <cellStyle name="Warnender Text" xfId="2132"/>
    <cellStyle name="Warnender Text 2" xfId="2133"/>
    <cellStyle name="Zelle überprüfen" xfId="2134"/>
  </cellStyles>
  <dxfs count="12">
    <dxf>
      <font>
        <b/>
        <i val="0"/>
        <color rgb="FFFF0000"/>
      </font>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ropbox\Dropbox\Projekty\XD%20Sizing%20Tool\Sample_-_VDI+SBC_Sizing_Atos_Standard_Citrix_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Control"/>
      <sheetName val="Assumptions"/>
      <sheetName val="NL Cost Drivers"/>
      <sheetName val="Solution Input"/>
      <sheetName val="Solution Summary"/>
      <sheetName val="Cost Summary"/>
      <sheetName val="Variables"/>
      <sheetName val="Building Block Calc"/>
      <sheetName val="Rate Card"/>
      <sheetName val="FAQ"/>
      <sheetName val="Blade Enclosure Cost"/>
      <sheetName val="Blade Cost"/>
      <sheetName val="Citrix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B3" sqref="B3"/>
    </sheetView>
  </sheetViews>
  <sheetFormatPr defaultRowHeight="12.75"/>
  <cols>
    <col min="1" max="1" width="23.85546875" bestFit="1" customWidth="1"/>
    <col min="2" max="2" width="52.7109375" customWidth="1"/>
    <col min="3" max="3" width="12.7109375" bestFit="1" customWidth="1"/>
  </cols>
  <sheetData>
    <row r="1" spans="1:4" ht="15">
      <c r="A1" s="39" t="s">
        <v>216</v>
      </c>
      <c r="B1" s="47"/>
    </row>
    <row r="2" spans="1:4" ht="15">
      <c r="A2" s="48" t="s">
        <v>217</v>
      </c>
      <c r="B2" s="46" t="s">
        <v>244</v>
      </c>
    </row>
    <row r="3" spans="1:4" ht="15">
      <c r="A3" s="48" t="s">
        <v>218</v>
      </c>
      <c r="B3" s="46"/>
    </row>
    <row r="4" spans="1:4" ht="15">
      <c r="A4" s="48" t="s">
        <v>211</v>
      </c>
      <c r="B4" s="49" t="s">
        <v>243</v>
      </c>
    </row>
    <row r="5" spans="1:4" ht="15">
      <c r="A5" s="48" t="s">
        <v>59</v>
      </c>
      <c r="B5" s="51" t="s">
        <v>233</v>
      </c>
    </row>
    <row r="6" spans="1:4" ht="15">
      <c r="A6" s="48" t="s">
        <v>219</v>
      </c>
      <c r="B6" s="52">
        <v>41925</v>
      </c>
    </row>
    <row r="7" spans="1:4" ht="15">
      <c r="A7" s="48" t="s">
        <v>214</v>
      </c>
      <c r="B7" s="50" t="s">
        <v>221</v>
      </c>
    </row>
    <row r="11" spans="1:4" ht="15">
      <c r="A11" s="39" t="s">
        <v>210</v>
      </c>
      <c r="B11" s="40"/>
      <c r="C11" s="41"/>
      <c r="D11" s="42"/>
    </row>
    <row r="12" spans="1:4" ht="15">
      <c r="A12" s="43" t="s">
        <v>211</v>
      </c>
      <c r="B12" s="44" t="s">
        <v>212</v>
      </c>
      <c r="C12" s="45" t="s">
        <v>213</v>
      </c>
      <c r="D12" s="44" t="s">
        <v>214</v>
      </c>
    </row>
    <row r="13" spans="1:4" s="56" customFormat="1" ht="14.25">
      <c r="A13" s="53" t="s">
        <v>234</v>
      </c>
      <c r="B13" s="54" t="s">
        <v>215</v>
      </c>
      <c r="C13" s="55">
        <v>41944</v>
      </c>
      <c r="D13" s="57" t="s">
        <v>220</v>
      </c>
    </row>
    <row r="14" spans="1:4" s="56" customFormat="1" ht="14.25">
      <c r="A14" s="53"/>
      <c r="B14" s="54"/>
      <c r="C14" s="55"/>
      <c r="D14" s="57"/>
    </row>
    <row r="15" spans="1:4" s="56" customFormat="1" ht="14.25">
      <c r="A15" s="53"/>
      <c r="B15" s="54"/>
      <c r="C15" s="55"/>
      <c r="D15" s="57"/>
    </row>
    <row r="16" spans="1:4" s="56" customFormat="1" ht="14.25">
      <c r="A16" s="53"/>
      <c r="B16" s="54"/>
      <c r="C16" s="55"/>
      <c r="D16" s="57"/>
    </row>
    <row r="17" spans="1:4" s="56" customFormat="1" ht="14.25">
      <c r="A17" s="53"/>
      <c r="B17" s="54"/>
      <c r="C17" s="55"/>
      <c r="D17" s="57"/>
    </row>
    <row r="18" spans="1:4" s="56" customFormat="1" ht="14.25">
      <c r="A18" s="53"/>
      <c r="B18" s="54"/>
      <c r="C18" s="55"/>
      <c r="D18" s="57"/>
    </row>
  </sheetData>
  <sheetProtection algorithmName="SHA-512" hashValue="xWdC37f9mPb6nEezfq+eWAFjGtkOa48gpBpRNXOVHdVBWO/BbPSwCyhvqDX5DnrjN21QcQHSp1VaXoAzfbDrxQ==" saltValue="cdGAQSBuWImdK7kEWQM68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J36"/>
  <sheetViews>
    <sheetView tabSelected="1" workbookViewId="0">
      <selection activeCell="C32" sqref="C32"/>
    </sheetView>
  </sheetViews>
  <sheetFormatPr defaultColWidth="11.42578125" defaultRowHeight="12.75"/>
  <cols>
    <col min="1" max="2" width="11.42578125" style="67"/>
    <col min="3" max="3" width="19.28515625" style="67" customWidth="1"/>
    <col min="4" max="4" width="13.5703125" style="67" customWidth="1"/>
    <col min="5" max="5" width="13.7109375" style="67" customWidth="1"/>
    <col min="6" max="6" width="11.42578125" style="67"/>
    <col min="7" max="7" width="14" style="67" customWidth="1"/>
    <col min="8" max="8" width="11.42578125" style="67"/>
    <col min="9" max="9" width="26.42578125" style="67" customWidth="1"/>
    <col min="10" max="10" width="11.42578125" style="67"/>
    <col min="11" max="11" width="12.7109375" style="67" customWidth="1"/>
    <col min="12" max="16384" width="11.42578125" style="67"/>
  </cols>
  <sheetData>
    <row r="2" spans="1:10" ht="12.75" customHeight="1">
      <c r="C2" s="196" t="s">
        <v>39</v>
      </c>
      <c r="D2" s="196"/>
      <c r="E2" s="196"/>
      <c r="F2" s="196"/>
      <c r="G2" s="196"/>
      <c r="H2" s="196"/>
      <c r="I2" s="196"/>
    </row>
    <row r="3" spans="1:10" ht="12.75" customHeight="1">
      <c r="C3" s="196"/>
      <c r="D3" s="196"/>
      <c r="E3" s="196"/>
      <c r="F3" s="196"/>
      <c r="G3" s="196"/>
      <c r="H3" s="196"/>
      <c r="I3" s="196"/>
    </row>
    <row r="5" spans="1:10">
      <c r="A5" s="197"/>
      <c r="B5" s="197"/>
      <c r="C5" s="197"/>
      <c r="E5" s="197"/>
      <c r="F5" s="197"/>
      <c r="G5" s="197"/>
    </row>
    <row r="6" spans="1:10">
      <c r="B6" s="73" t="s">
        <v>121</v>
      </c>
      <c r="C6" s="152">
        <v>2</v>
      </c>
      <c r="E6" s="92" t="s">
        <v>228</v>
      </c>
      <c r="F6" s="153">
        <f>IF(C10&lt;&gt;0,(F7+F8+F9+F10+F7*C10+F8*C10),(F7+F8+F9+F10))</f>
        <v>7600</v>
      </c>
      <c r="G6" s="68" t="s">
        <v>227</v>
      </c>
    </row>
    <row r="7" spans="1:10">
      <c r="E7" s="73" t="s">
        <v>119</v>
      </c>
      <c r="F7" s="154">
        <v>7500</v>
      </c>
      <c r="G7" s="155" t="str">
        <f>+IF(AND($C$6&gt;=1,F7=0),"Number of users &gt; 0","OK")</f>
        <v>OK</v>
      </c>
    </row>
    <row r="8" spans="1:10">
      <c r="B8" s="73" t="s">
        <v>75</v>
      </c>
      <c r="C8" s="152">
        <f>C6</f>
        <v>2</v>
      </c>
      <c r="E8" s="73" t="s">
        <v>120</v>
      </c>
      <c r="F8" s="154">
        <v>100</v>
      </c>
      <c r="G8" s="155" t="str">
        <f>+IF(AND($C$6&gt;=2,F8=0),"Number of users &gt; 0",IF(AND(C6=1,F8&gt;0),"Number of users = 0 or add Data Center","OK"))</f>
        <v>OK</v>
      </c>
    </row>
    <row r="9" spans="1:10">
      <c r="E9" s="73"/>
      <c r="G9" s="155"/>
    </row>
    <row r="10" spans="1:10" ht="12.75" customHeight="1">
      <c r="B10" s="73" t="s">
        <v>224</v>
      </c>
      <c r="C10" s="156">
        <v>0</v>
      </c>
      <c r="D10" s="195" t="s">
        <v>242</v>
      </c>
      <c r="E10" s="204" t="str">
        <f>IF(AND(C6=1,C10&gt;0),"DR is available only for 2 DC","OK")</f>
        <v>OK</v>
      </c>
      <c r="F10" s="204"/>
      <c r="G10" s="204"/>
    </row>
    <row r="12" spans="1:10">
      <c r="B12" s="73" t="s">
        <v>223</v>
      </c>
      <c r="C12" s="152">
        <v>20</v>
      </c>
      <c r="G12" s="157" t="s">
        <v>113</v>
      </c>
      <c r="I12" s="73"/>
    </row>
    <row r="13" spans="1:10">
      <c r="E13" s="73" t="s">
        <v>23</v>
      </c>
      <c r="F13" s="158">
        <v>0.1</v>
      </c>
      <c r="G13" s="159">
        <v>0.2</v>
      </c>
      <c r="H13" s="198" t="s">
        <v>191</v>
      </c>
      <c r="I13" s="199"/>
    </row>
    <row r="14" spans="1:10">
      <c r="B14" s="73" t="s">
        <v>66</v>
      </c>
      <c r="C14" s="160">
        <v>0</v>
      </c>
      <c r="E14" s="73" t="s">
        <v>24</v>
      </c>
      <c r="F14" s="161">
        <v>0.6</v>
      </c>
      <c r="G14" s="162">
        <v>0.5</v>
      </c>
      <c r="H14" s="202"/>
      <c r="I14" s="203"/>
    </row>
    <row r="15" spans="1:10">
      <c r="C15" s="163"/>
      <c r="E15" s="73" t="s">
        <v>25</v>
      </c>
      <c r="F15" s="164">
        <v>0.3</v>
      </c>
      <c r="G15" s="165">
        <v>0.3</v>
      </c>
      <c r="H15" s="166" t="s">
        <v>235</v>
      </c>
      <c r="I15" s="167" t="str">
        <f>+IF(SUM(F13:F15)=100%, "OK","Check split % in column F")</f>
        <v>OK</v>
      </c>
    </row>
    <row r="16" spans="1:10">
      <c r="B16" s="73" t="s">
        <v>135</v>
      </c>
      <c r="C16" s="160">
        <v>2</v>
      </c>
      <c r="F16" s="168"/>
      <c r="G16" s="68"/>
      <c r="J16" s="169"/>
    </row>
    <row r="17" spans="2:10">
      <c r="C17" s="163"/>
      <c r="E17" s="73" t="s">
        <v>56</v>
      </c>
      <c r="F17" s="158">
        <v>0.2</v>
      </c>
      <c r="G17" s="159">
        <v>0.2</v>
      </c>
      <c r="H17" s="198" t="s">
        <v>192</v>
      </c>
      <c r="I17" s="199"/>
      <c r="J17" s="169"/>
    </row>
    <row r="18" spans="2:10">
      <c r="B18" s="73" t="s">
        <v>186</v>
      </c>
      <c r="C18" s="156">
        <v>0.05</v>
      </c>
      <c r="E18" s="73" t="s">
        <v>57</v>
      </c>
      <c r="F18" s="161">
        <v>0.5</v>
      </c>
      <c r="G18" s="162">
        <v>0.5</v>
      </c>
      <c r="H18" s="200"/>
      <c r="I18" s="201"/>
      <c r="J18" s="170"/>
    </row>
    <row r="19" spans="2:10">
      <c r="C19" s="163"/>
      <c r="E19" s="73" t="s">
        <v>58</v>
      </c>
      <c r="F19" s="164">
        <v>0.3</v>
      </c>
      <c r="G19" s="165">
        <v>0.3</v>
      </c>
      <c r="H19" s="166" t="s">
        <v>235</v>
      </c>
      <c r="I19" s="167" t="str">
        <f>+IF(SUM(F17:F19)=100%, "OK","Check split % in column F")</f>
        <v>OK</v>
      </c>
    </row>
    <row r="20" spans="2:10">
      <c r="B20" s="73" t="s">
        <v>67</v>
      </c>
      <c r="C20" s="171" t="s">
        <v>47</v>
      </c>
      <c r="E20" s="73"/>
      <c r="G20" s="68"/>
    </row>
    <row r="21" spans="2:10">
      <c r="E21" s="73" t="s">
        <v>246</v>
      </c>
      <c r="F21" s="172">
        <v>0.7</v>
      </c>
      <c r="G21" s="173">
        <v>0.6</v>
      </c>
      <c r="H21" s="198" t="s">
        <v>187</v>
      </c>
      <c r="I21" s="199"/>
    </row>
    <row r="22" spans="2:10">
      <c r="B22" s="73" t="s">
        <v>62</v>
      </c>
      <c r="C22" s="174" t="s">
        <v>63</v>
      </c>
      <c r="E22" s="73" t="s">
        <v>188</v>
      </c>
      <c r="F22" s="175">
        <v>0</v>
      </c>
      <c r="G22" s="176">
        <v>0.25</v>
      </c>
      <c r="H22" s="200"/>
      <c r="I22" s="201"/>
      <c r="J22" s="177"/>
    </row>
    <row r="23" spans="2:10">
      <c r="E23" s="73" t="s">
        <v>189</v>
      </c>
      <c r="F23" s="175">
        <v>0.2</v>
      </c>
      <c r="G23" s="176">
        <v>0.05</v>
      </c>
      <c r="H23" s="202"/>
      <c r="I23" s="203"/>
    </row>
    <row r="24" spans="2:10">
      <c r="B24" s="73" t="s">
        <v>61</v>
      </c>
      <c r="C24" s="174" t="s">
        <v>129</v>
      </c>
      <c r="E24" s="73" t="s">
        <v>190</v>
      </c>
      <c r="F24" s="178">
        <v>0.1</v>
      </c>
      <c r="G24" s="179">
        <v>0.1</v>
      </c>
      <c r="H24" s="166" t="s">
        <v>235</v>
      </c>
      <c r="I24" s="167" t="str">
        <f>+IF(SUM(F21:F24)=100%, "OK","Check split % in column F")</f>
        <v>OK</v>
      </c>
    </row>
    <row r="25" spans="2:10">
      <c r="E25" s="73"/>
      <c r="F25" s="180"/>
      <c r="G25" s="181"/>
    </row>
    <row r="26" spans="2:10">
      <c r="B26" s="73" t="s">
        <v>60</v>
      </c>
      <c r="C26" s="174" t="s">
        <v>128</v>
      </c>
      <c r="E26" s="73" t="s">
        <v>245</v>
      </c>
      <c r="F26" s="158">
        <v>0.8</v>
      </c>
      <c r="G26" s="159">
        <v>0.8</v>
      </c>
    </row>
    <row r="27" spans="2:10">
      <c r="C27" s="73"/>
      <c r="E27" s="73" t="s">
        <v>65</v>
      </c>
      <c r="F27" s="164">
        <v>1</v>
      </c>
      <c r="G27" s="165">
        <v>1</v>
      </c>
    </row>
    <row r="28" spans="2:10">
      <c r="B28" s="67" t="s">
        <v>127</v>
      </c>
      <c r="C28" s="174" t="s">
        <v>64</v>
      </c>
      <c r="E28" s="73"/>
      <c r="F28" s="180"/>
      <c r="G28" s="181"/>
    </row>
    <row r="29" spans="2:10">
      <c r="C29" s="73"/>
      <c r="E29" s="73"/>
      <c r="F29" s="180"/>
      <c r="G29" s="181"/>
    </row>
    <row r="30" spans="2:10">
      <c r="C30" s="73"/>
      <c r="D30" s="71" t="s">
        <v>193</v>
      </c>
      <c r="E30" s="71" t="s">
        <v>72</v>
      </c>
      <c r="F30" s="182" t="s">
        <v>26</v>
      </c>
      <c r="G30" s="182" t="s">
        <v>27</v>
      </c>
      <c r="H30" s="182" t="s">
        <v>28</v>
      </c>
    </row>
    <row r="31" spans="2:10">
      <c r="C31" s="73" t="s">
        <v>247</v>
      </c>
      <c r="D31" s="183">
        <f>$F$6*F21</f>
        <v>5320</v>
      </c>
      <c r="E31" s="184" t="s">
        <v>207</v>
      </c>
      <c r="F31" s="185">
        <f>D31*$F$13</f>
        <v>532</v>
      </c>
      <c r="G31" s="185">
        <f t="shared" ref="G31:G34" si="0">D31*$F$14</f>
        <v>3192</v>
      </c>
      <c r="H31" s="185">
        <f t="shared" ref="H31:H34" si="1">D31*$F$15</f>
        <v>1596</v>
      </c>
    </row>
    <row r="32" spans="2:10">
      <c r="C32" s="73" t="s">
        <v>53</v>
      </c>
      <c r="D32" s="186">
        <f>$F$6*F22</f>
        <v>0</v>
      </c>
      <c r="E32" s="187" t="s">
        <v>4</v>
      </c>
      <c r="F32" s="188">
        <f t="shared" ref="F32:F34" si="2">D32*$F$13</f>
        <v>0</v>
      </c>
      <c r="G32" s="188">
        <f t="shared" si="0"/>
        <v>0</v>
      </c>
      <c r="H32" s="188">
        <f t="shared" si="1"/>
        <v>0</v>
      </c>
    </row>
    <row r="33" spans="3:8">
      <c r="C33" s="73" t="s">
        <v>54</v>
      </c>
      <c r="D33" s="186">
        <f>$F$6*F23</f>
        <v>1520</v>
      </c>
      <c r="E33" s="187" t="s">
        <v>3</v>
      </c>
      <c r="F33" s="188">
        <f t="shared" si="2"/>
        <v>152</v>
      </c>
      <c r="G33" s="188">
        <f t="shared" si="0"/>
        <v>912</v>
      </c>
      <c r="H33" s="188">
        <f t="shared" si="1"/>
        <v>456</v>
      </c>
    </row>
    <row r="34" spans="3:8">
      <c r="C34" s="73" t="s">
        <v>55</v>
      </c>
      <c r="D34" s="189">
        <f>$F$6*F24</f>
        <v>760</v>
      </c>
      <c r="E34" s="190" t="s">
        <v>4</v>
      </c>
      <c r="F34" s="191">
        <f t="shared" si="2"/>
        <v>76</v>
      </c>
      <c r="G34" s="191">
        <f t="shared" si="0"/>
        <v>456</v>
      </c>
      <c r="H34" s="191">
        <f t="shared" si="1"/>
        <v>228</v>
      </c>
    </row>
    <row r="35" spans="3:8">
      <c r="D35" s="192">
        <f>SUM(D31:D34)</f>
        <v>7600</v>
      </c>
      <c r="E35" s="193" t="s">
        <v>209</v>
      </c>
      <c r="F35" s="194">
        <f>SUM(F31:F34)</f>
        <v>760</v>
      </c>
      <c r="G35" s="194">
        <f>SUM(G31:G34)</f>
        <v>4560</v>
      </c>
      <c r="H35" s="194">
        <f>SUM(H31:H34)</f>
        <v>2280</v>
      </c>
    </row>
    <row r="36" spans="3:8">
      <c r="D36" s="177"/>
    </row>
  </sheetData>
  <sheetProtection algorithmName="SHA-512" hashValue="3QqndmiNqbuKQ0AXxqpqGwuPjzCLVEB8xJ4jioH+kMcl9JsndBrwO5d7vY8tcyzcYc6vDNeLu5YqxO+Iagurmg==" saltValue="9QSgq7qrvOQ0DLHDo5+ErQ==" spinCount="100000" sheet="1" objects="1" scenarios="1"/>
  <mergeCells count="7">
    <mergeCell ref="C2:I3"/>
    <mergeCell ref="A5:C5"/>
    <mergeCell ref="E5:G5"/>
    <mergeCell ref="H21:I23"/>
    <mergeCell ref="H13:I14"/>
    <mergeCell ref="H17:I18"/>
    <mergeCell ref="E10:G10"/>
  </mergeCells>
  <conditionalFormatting sqref="F8">
    <cfRule type="expression" dxfId="11" priority="14">
      <formula>AND($C$6=1,$F$8&gt;0)</formula>
    </cfRule>
    <cfRule type="expression" dxfId="10" priority="22">
      <formula>AND($C$6&gt;1,$F$8=0)</formula>
    </cfRule>
  </conditionalFormatting>
  <conditionalFormatting sqref="G8">
    <cfRule type="expression" dxfId="9" priority="13">
      <formula>AND($C$6=1,$F$8&gt;0)</formula>
    </cfRule>
    <cfRule type="expression" dxfId="8" priority="19">
      <formula>AND($C$6&gt;1,$F$8=0)</formula>
    </cfRule>
  </conditionalFormatting>
  <conditionalFormatting sqref="G7">
    <cfRule type="expression" dxfId="7" priority="16">
      <formula>AND($C$6&gt;=1,$F$7=0)</formula>
    </cfRule>
  </conditionalFormatting>
  <conditionalFormatting sqref="F7">
    <cfRule type="expression" dxfId="6" priority="15">
      <formula>AND($C$6&gt;=1,F7=0)</formula>
    </cfRule>
  </conditionalFormatting>
  <conditionalFormatting sqref="G9">
    <cfRule type="expression" dxfId="5" priority="12">
      <formula>AND($C$6&lt;3,$F$9&gt;0)</formula>
    </cfRule>
    <cfRule type="expression" dxfId="4" priority="17">
      <formula>AND($C$6&gt;2,$F$9=0)</formula>
    </cfRule>
  </conditionalFormatting>
  <conditionalFormatting sqref="I24">
    <cfRule type="expression" dxfId="3" priority="3">
      <formula>SUM($F$21:$F$24)&lt;&gt;100%</formula>
    </cfRule>
  </conditionalFormatting>
  <conditionalFormatting sqref="I15">
    <cfRule type="expression" dxfId="2" priority="2">
      <formula>SUM($F$13:$F$15)&lt;&gt;100%</formula>
    </cfRule>
  </conditionalFormatting>
  <conditionalFormatting sqref="I19">
    <cfRule type="expression" dxfId="1" priority="1">
      <formula>SUM($F$17:$F$19)&lt;&gt;100%</formula>
    </cfRule>
  </conditionalFormatting>
  <conditionalFormatting sqref="E10">
    <cfRule type="expression" dxfId="0" priority="5">
      <formula>AND($C$6=1,$C$10&gt;0)</formula>
    </cfRule>
  </conditionalFormatting>
  <dataValidations count="14">
    <dataValidation type="list" allowBlank="1" showInputMessage="1" showErrorMessage="1" sqref="C28">
      <formula1>"Yes,No"</formula1>
    </dataValidation>
    <dataValidation type="list" allowBlank="1" showInputMessage="1" showErrorMessage="1" sqref="C6">
      <formula1>"1,2"</formula1>
    </dataValidation>
    <dataValidation type="list" allowBlank="1" showInputMessage="1" showErrorMessage="1" sqref="C22">
      <formula1>"Local profile,Roaming profile,Mandantory profile,Hybrid profile"</formula1>
    </dataValidation>
    <dataValidation type="list" allowBlank="1" showInputMessage="1" showErrorMessage="1" sqref="C24">
      <formula1>"Win2K12 R2,Win2K12,Win2K08 R2"</formula1>
    </dataValidation>
    <dataValidation type="list" allowBlank="1" showInputMessage="1" showErrorMessage="1" sqref="C20">
      <formula1>"7.5"</formula1>
    </dataValidation>
    <dataValidation type="list" allowBlank="1" showInputMessage="1" showErrorMessage="1" sqref="E32:E33">
      <formula1>"Windows 8,Windows 7,Windows XP"</formula1>
    </dataValidation>
    <dataValidation type="list" allowBlank="1" showInputMessage="1" showErrorMessage="1" sqref="C26">
      <formula1>"Hyper-V ( Preferred ),vSphere,XenServer"</formula1>
    </dataValidation>
    <dataValidation type="list" allowBlank="1" showInputMessage="1" showErrorMessage="1" sqref="E31">
      <formula1>"Server 2012 R2,Server 2008 R2"</formula1>
    </dataValidation>
    <dataValidation type="list" allowBlank="1" showInputMessage="1" showErrorMessage="1" sqref="C16">
      <formula1>"1,2,3,4,5"</formula1>
    </dataValidation>
    <dataValidation type="list" allowBlank="1" showInputMessage="1" showErrorMessage="1" sqref="E34">
      <formula1>"Windows 8,Windows 7"</formula1>
    </dataValidation>
    <dataValidation type="list" allowBlank="1" showInputMessage="1" showErrorMessage="1" sqref="C18">
      <formula1>"0%,5%,10%,20%,30%,40%,50%,75%,100%"</formula1>
    </dataValidation>
    <dataValidation type="list" allowBlank="1" showInputMessage="1" showErrorMessage="1" sqref="C14">
      <formula1>"0,1,2,3,4,5"</formula1>
    </dataValidation>
    <dataValidation type="list" allowBlank="1" showInputMessage="1" showErrorMessage="1" sqref="C12">
      <formula1>"0,5,10,15,20,25"</formula1>
    </dataValidation>
    <dataValidation type="list" allowBlank="1" showInputMessage="1" showErrorMessage="1" sqref="C10">
      <formula1>"0%,25%,50%,75%,100%"</formula1>
    </dataValidation>
  </dataValidations>
  <pageMargins left="0.7" right="0.7" top="0.78740157499999996" bottom="0.78740157499999996"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2:T73"/>
  <sheetViews>
    <sheetView topLeftCell="A25" workbookViewId="0">
      <selection activeCell="D9" sqref="D9"/>
    </sheetView>
  </sheetViews>
  <sheetFormatPr defaultColWidth="11.42578125" defaultRowHeight="12.75"/>
  <cols>
    <col min="1" max="1" width="11.42578125" style="67"/>
    <col min="2" max="2" width="34.28515625" style="67" bestFit="1" customWidth="1"/>
    <col min="3" max="3" width="12" style="67" bestFit="1" customWidth="1"/>
    <col min="4" max="4" width="14.28515625" style="67" bestFit="1" customWidth="1"/>
    <col min="5" max="5" width="14" style="67" bestFit="1" customWidth="1"/>
    <col min="6" max="16384" width="11.42578125" style="67"/>
  </cols>
  <sheetData>
    <row r="2" spans="1:13">
      <c r="B2" s="205" t="s">
        <v>115</v>
      </c>
      <c r="C2" s="206"/>
      <c r="D2" s="206"/>
      <c r="E2" s="206"/>
      <c r="F2" s="206"/>
      <c r="G2" s="206"/>
      <c r="H2" s="206"/>
      <c r="I2" s="197"/>
    </row>
    <row r="3" spans="1:13">
      <c r="C3" s="68"/>
      <c r="D3" s="68"/>
      <c r="E3" s="68"/>
      <c r="F3" s="68"/>
      <c r="G3" s="68"/>
      <c r="H3" s="68"/>
    </row>
    <row r="4" spans="1:13">
      <c r="C4" s="69" t="s">
        <v>116</v>
      </c>
      <c r="D4" s="70" t="s">
        <v>117</v>
      </c>
      <c r="E4" s="71" t="s">
        <v>225</v>
      </c>
      <c r="F4" s="71" t="s">
        <v>118</v>
      </c>
      <c r="G4" s="71" t="s">
        <v>226</v>
      </c>
      <c r="H4" s="68"/>
      <c r="K4" s="72"/>
      <c r="M4" s="72"/>
    </row>
    <row r="5" spans="1:13">
      <c r="A5" s="73" t="s">
        <v>52</v>
      </c>
      <c r="B5" s="74" t="s">
        <v>19</v>
      </c>
      <c r="C5" s="75">
        <f>+D5+F5+E5+G5</f>
        <v>5</v>
      </c>
      <c r="D5" s="76">
        <f>+IF(ROUNDUP(Input!F7/Variables!J7,0)=0,0,ROUNDUP(Input!F7/Variables!J7+1,0))</f>
        <v>3</v>
      </c>
      <c r="E5" s="77">
        <f>IF(Input!$C$10&lt;&gt;0,ROUNDUP(Input!F8*Input!$C$10/Variables!$J$7,0),0)</f>
        <v>0</v>
      </c>
      <c r="F5" s="75">
        <f>+IF(ROUNDUP(Input!F8/Variables!J7,0)=0,0,ROUNDUP(Input!F8/Variables!J7+1,0))</f>
        <v>2</v>
      </c>
      <c r="G5" s="75">
        <f>IF(Input!$C$10&lt;&gt;0,ROUNDUP(Input!F7*Input!$C$10/Variables!$J$7,0),0)</f>
        <v>0</v>
      </c>
    </row>
    <row r="6" spans="1:13">
      <c r="B6" s="78" t="s">
        <v>20</v>
      </c>
      <c r="C6" s="79">
        <f t="shared" ref="C6:C11" si="0">+D6+F6+E6+G6</f>
        <v>6</v>
      </c>
      <c r="D6" s="80">
        <f>IF(Input!$F$7&gt;0,3,0)</f>
        <v>3</v>
      </c>
      <c r="E6" s="81">
        <v>0</v>
      </c>
      <c r="F6" s="79">
        <f>IF(Input!$F$8&gt;0,3,0)</f>
        <v>3</v>
      </c>
      <c r="G6" s="82">
        <v>0</v>
      </c>
      <c r="K6" s="72"/>
    </row>
    <row r="7" spans="1:13">
      <c r="B7" s="78" t="s">
        <v>49</v>
      </c>
      <c r="C7" s="79">
        <f t="shared" si="0"/>
        <v>1</v>
      </c>
      <c r="D7" s="80">
        <f>IF(Input!$F$7&gt;0,1,0)</f>
        <v>1</v>
      </c>
      <c r="E7" s="81">
        <v>0</v>
      </c>
      <c r="F7" s="79">
        <f>IF(D7&gt;0,0,0)</f>
        <v>0</v>
      </c>
      <c r="G7" s="83">
        <v>0</v>
      </c>
    </row>
    <row r="8" spans="1:13">
      <c r="B8" s="78" t="s">
        <v>50</v>
      </c>
      <c r="C8" s="79">
        <f t="shared" si="0"/>
        <v>5</v>
      </c>
      <c r="D8" s="80">
        <f>+IF(ROUNDUP(Input!F7/Variables!$B$5,0)=0,0,ROUNDUP(Input!F7/Variables!$B$5+1,0))</f>
        <v>3</v>
      </c>
      <c r="E8" s="84">
        <f>IF(Input!$C$10&lt;&gt;0,ROUNDUP(Input!F8*Input!$C$10/Variables!$B$5,0),0)</f>
        <v>0</v>
      </c>
      <c r="F8" s="79">
        <f>+IF(ROUNDUP(Input!F8/Variables!$B$5,0)=0,0,ROUNDUP(Input!F8/Variables!$B$5+1,0))</f>
        <v>2</v>
      </c>
      <c r="G8" s="79">
        <f>IF(Input!$C$10&lt;&gt;0,ROUNDUP(Input!F7*Input!$C$10/Variables!$B$5,0),0)</f>
        <v>0</v>
      </c>
    </row>
    <row r="9" spans="1:13">
      <c r="B9" s="85" t="s">
        <v>48</v>
      </c>
      <c r="C9" s="79">
        <f t="shared" si="0"/>
        <v>6</v>
      </c>
      <c r="D9" s="80">
        <f>+IF(ROUNDUP(Input!$F$7/Variables!$B$10,0)=0,0,ROUNDUP(Input!$F$7/Variables!$B$10+1,0))</f>
        <v>4</v>
      </c>
      <c r="E9" s="84">
        <f>IF(Input!$C$10&lt;&gt;0,ROUNDUP(Input!F8*Input!$C$10/Variables!$B$10,0),0)</f>
        <v>0</v>
      </c>
      <c r="F9" s="79">
        <f>+IF(ROUNDUP(Input!$F$8/Variables!$B$10,0)=0,0,ROUNDUP(Input!$F$8/Variables!$B$10+1,0))</f>
        <v>2</v>
      </c>
      <c r="G9" s="79">
        <f>IF(Input!$C$10&lt;&gt;0,ROUNDUP(Input!F7*Input!$C$10/Variables!$B$10,0),0)</f>
        <v>0</v>
      </c>
    </row>
    <row r="10" spans="1:13">
      <c r="B10" s="78" t="s">
        <v>38</v>
      </c>
      <c r="C10" s="79">
        <f t="shared" si="0"/>
        <v>4</v>
      </c>
      <c r="D10" s="80">
        <f>IF(Input!$F$7&gt;0,2,0)</f>
        <v>2</v>
      </c>
      <c r="E10" s="86">
        <v>0</v>
      </c>
      <c r="F10" s="79">
        <f>IF(Input!$F$8&gt;0,2,0)</f>
        <v>2</v>
      </c>
      <c r="G10" s="82">
        <v>0</v>
      </c>
    </row>
    <row r="11" spans="1:13">
      <c r="B11" s="87" t="s">
        <v>40</v>
      </c>
      <c r="C11" s="88">
        <f t="shared" si="0"/>
        <v>4</v>
      </c>
      <c r="D11" s="89">
        <f>IF(Input!F7&gt;0,2,0)</f>
        <v>2</v>
      </c>
      <c r="E11" s="90">
        <v>0</v>
      </c>
      <c r="F11" s="88">
        <f>+IF(Input!F8&gt;0,2,0)</f>
        <v>2</v>
      </c>
      <c r="G11" s="91">
        <v>0</v>
      </c>
    </row>
    <row r="12" spans="1:13">
      <c r="B12" s="92" t="s">
        <v>158</v>
      </c>
      <c r="C12" s="93">
        <f t="shared" ref="C12:G12" si="1">SUM(C5:C10)</f>
        <v>27</v>
      </c>
      <c r="D12" s="71">
        <f t="shared" si="1"/>
        <v>16</v>
      </c>
      <c r="E12" s="71">
        <f t="shared" si="1"/>
        <v>0</v>
      </c>
      <c r="F12" s="71">
        <f t="shared" si="1"/>
        <v>11</v>
      </c>
      <c r="G12" s="71">
        <f t="shared" si="1"/>
        <v>0</v>
      </c>
      <c r="H12" s="94"/>
    </row>
    <row r="13" spans="1:13">
      <c r="A13" s="95" t="s">
        <v>51</v>
      </c>
    </row>
    <row r="14" spans="1:13">
      <c r="B14" s="96" t="s">
        <v>133</v>
      </c>
    </row>
    <row r="15" spans="1:13">
      <c r="B15" s="96" t="s">
        <v>134</v>
      </c>
    </row>
    <row r="17" spans="1:20" ht="13.5" thickBot="1">
      <c r="C17" s="68"/>
    </row>
    <row r="18" spans="1:20">
      <c r="E18" s="211" t="s">
        <v>232</v>
      </c>
      <c r="F18" s="212"/>
      <c r="G18" s="212"/>
      <c r="H18" s="212"/>
      <c r="I18" s="212"/>
      <c r="J18" s="213"/>
      <c r="K18" s="211" t="s">
        <v>231</v>
      </c>
      <c r="L18" s="212"/>
      <c r="M18" s="212"/>
      <c r="N18" s="212"/>
      <c r="O18" s="212"/>
      <c r="P18" s="213"/>
    </row>
    <row r="19" spans="1:20">
      <c r="A19" s="97" t="s">
        <v>22</v>
      </c>
      <c r="B19" s="98" t="s">
        <v>41</v>
      </c>
      <c r="C19" s="98" t="s">
        <v>240</v>
      </c>
      <c r="D19" s="99" t="s">
        <v>136</v>
      </c>
      <c r="E19" s="100" t="s">
        <v>137</v>
      </c>
      <c r="F19" s="101" t="s">
        <v>68</v>
      </c>
      <c r="G19" s="99" t="s">
        <v>30</v>
      </c>
      <c r="H19" s="99" t="s">
        <v>42</v>
      </c>
      <c r="I19" s="99" t="s">
        <v>44</v>
      </c>
      <c r="J19" s="102" t="s">
        <v>43</v>
      </c>
      <c r="K19" s="103" t="s">
        <v>45</v>
      </c>
      <c r="L19" s="101" t="s">
        <v>68</v>
      </c>
      <c r="M19" s="99" t="s">
        <v>30</v>
      </c>
      <c r="N19" s="99" t="s">
        <v>42</v>
      </c>
      <c r="O19" s="99" t="s">
        <v>44</v>
      </c>
      <c r="P19" s="99" t="s">
        <v>43</v>
      </c>
      <c r="Q19" s="103" t="s">
        <v>45</v>
      </c>
    </row>
    <row r="20" spans="1:20">
      <c r="A20" s="73" t="s">
        <v>52</v>
      </c>
      <c r="B20" s="104" t="s">
        <v>19</v>
      </c>
      <c r="C20" s="79">
        <f>+G20+M20</f>
        <v>5</v>
      </c>
      <c r="D20" s="105">
        <f>I20+O20</f>
        <v>14</v>
      </c>
      <c r="E20" s="106">
        <f>K20+Q20</f>
        <v>16</v>
      </c>
      <c r="F20" s="107" t="str">
        <f>+IF(Input!$F$7&lt;=1000,"Type A","Type B")</f>
        <v>Type B</v>
      </c>
      <c r="G20" s="75">
        <f t="shared" ref="G20:G26" si="2">D5</f>
        <v>3</v>
      </c>
      <c r="H20" s="86">
        <f>IF(F20="Type A",Variables!$B$16,Variables!$B$19)</f>
        <v>4</v>
      </c>
      <c r="I20" s="108">
        <f>+G20*H20</f>
        <v>12</v>
      </c>
      <c r="J20" s="86">
        <f>IF(F20="Type A",Variables!$B$17,Variables!$B$20)</f>
        <v>4</v>
      </c>
      <c r="K20" s="109">
        <f>+J20*G20</f>
        <v>12</v>
      </c>
      <c r="L20" s="107" t="str">
        <f>+IF(Input!$F$8&lt;=1000,"Type A","Type B")</f>
        <v>Type A</v>
      </c>
      <c r="M20" s="75">
        <f t="shared" ref="M20:M26" si="3">F5</f>
        <v>2</v>
      </c>
      <c r="N20" s="86">
        <f>IF(M20=0,0,IF(L20="Type A",Variables!$B$16,Variables!$B$19))</f>
        <v>1</v>
      </c>
      <c r="O20" s="108">
        <f>+M20*N20</f>
        <v>2</v>
      </c>
      <c r="P20" s="86">
        <f>IF(M20=0,0,IF(L20="Type A",Variables!$B$17,Variables!$B$20))</f>
        <v>2</v>
      </c>
      <c r="Q20" s="110">
        <f>+P20*M20</f>
        <v>4</v>
      </c>
    </row>
    <row r="21" spans="1:20">
      <c r="B21" s="111" t="s">
        <v>20</v>
      </c>
      <c r="C21" s="79">
        <f t="shared" ref="C21:C25" si="4">+G21+M21</f>
        <v>6</v>
      </c>
      <c r="D21" s="105">
        <f t="shared" ref="D21:D25" si="5">I21+O21</f>
        <v>14</v>
      </c>
      <c r="E21" s="106">
        <f t="shared" ref="E21:E25" si="6">K21+Q21</f>
        <v>28</v>
      </c>
      <c r="F21" s="107" t="str">
        <f>IF(Input!$F$7&lt;=5000,"Type A",IF(Input!$F$7&lt;=10000,"Type B","Type C"))</f>
        <v>Type B</v>
      </c>
      <c r="G21" s="79">
        <f t="shared" si="2"/>
        <v>3</v>
      </c>
      <c r="H21" s="86">
        <f>IF($F$21="Type A",Variables!$J$16,IF($F$21="Type B",Variables!$J$19,Variables!$J$22))</f>
        <v>4</v>
      </c>
      <c r="I21" s="82">
        <f>H21*2+1</f>
        <v>9</v>
      </c>
      <c r="J21" s="86">
        <f>IF($F$21="Type A",Variables!$J$17,IF($F$21="Type B",Variables!$J$20,Variables!$J$23))</f>
        <v>8</v>
      </c>
      <c r="K21" s="109">
        <f>J21*2+2</f>
        <v>18</v>
      </c>
      <c r="L21" s="107" t="str">
        <f>IF(Input!$F$8&lt;=5000,"Type A",IF(Input!$F$8&lt;=10000,"Type B","Type C"))</f>
        <v>Type A</v>
      </c>
      <c r="M21" s="79">
        <f t="shared" si="3"/>
        <v>3</v>
      </c>
      <c r="N21" s="86">
        <f>IF(M21=0,0,IF($L$21="Type A",Variables!$J$16,IF($L$21="Type B",Variables!$J$19,Variables!$J$22)))</f>
        <v>2</v>
      </c>
      <c r="O21" s="82">
        <f>IF(M21=0,0,N21*2+1)</f>
        <v>5</v>
      </c>
      <c r="P21" s="86">
        <f>IF(M21=0,0,IF($L$21="Type A",Variables!$J$17,IF($L$21="Type B",Variables!$J$20,Variables!$J$23)))</f>
        <v>4</v>
      </c>
      <c r="Q21" s="109">
        <f>IF(M21=0,0,P21*2+2)</f>
        <v>10</v>
      </c>
    </row>
    <row r="22" spans="1:20">
      <c r="B22" s="111" t="s">
        <v>49</v>
      </c>
      <c r="C22" s="79">
        <f t="shared" si="4"/>
        <v>1</v>
      </c>
      <c r="D22" s="105">
        <f t="shared" si="5"/>
        <v>1</v>
      </c>
      <c r="E22" s="106">
        <f t="shared" si="6"/>
        <v>4</v>
      </c>
      <c r="F22" s="107" t="s">
        <v>69</v>
      </c>
      <c r="G22" s="79">
        <f t="shared" si="2"/>
        <v>1</v>
      </c>
      <c r="H22" s="86">
        <v>1</v>
      </c>
      <c r="I22" s="82">
        <f>+G22*H22</f>
        <v>1</v>
      </c>
      <c r="J22" s="86">
        <v>4</v>
      </c>
      <c r="K22" s="109">
        <f>+J22*G22</f>
        <v>4</v>
      </c>
      <c r="L22" s="107" t="s">
        <v>69</v>
      </c>
      <c r="M22" s="79">
        <f t="shared" si="3"/>
        <v>0</v>
      </c>
      <c r="N22" s="86">
        <v>0</v>
      </c>
      <c r="O22" s="82">
        <f>+M22*N22</f>
        <v>0</v>
      </c>
      <c r="P22" s="86">
        <v>0</v>
      </c>
      <c r="Q22" s="109">
        <f>+P22*M22</f>
        <v>0</v>
      </c>
    </row>
    <row r="23" spans="1:20">
      <c r="B23" s="111" t="s">
        <v>50</v>
      </c>
      <c r="C23" s="79">
        <f t="shared" si="4"/>
        <v>5</v>
      </c>
      <c r="D23" s="105">
        <f t="shared" si="5"/>
        <v>16</v>
      </c>
      <c r="E23" s="106">
        <f t="shared" si="6"/>
        <v>16</v>
      </c>
      <c r="F23" s="107" t="str">
        <f>IF(Input!$F$7&lt;=500,"Type A",IF(Input!$F$7&lt;=5000,"Type B","Type C"))</f>
        <v>Type C</v>
      </c>
      <c r="G23" s="79">
        <f t="shared" si="2"/>
        <v>3</v>
      </c>
      <c r="H23" s="86">
        <f>IF($F$23="Type A",Variables!$F$16,IF($F$23="Type B",Variables!$F$19,Variables!$F$22))</f>
        <v>4</v>
      </c>
      <c r="I23" s="82">
        <f>+G23*H23</f>
        <v>12</v>
      </c>
      <c r="J23" s="86">
        <f>IF($F$23="Type A",Variables!$F$17,IF($F$23="Type B",Variables!$F$20,Variables!$F$23))</f>
        <v>4</v>
      </c>
      <c r="K23" s="109">
        <f>+J23*G23</f>
        <v>12</v>
      </c>
      <c r="L23" s="107" t="str">
        <f>IF(Input!$F$8&lt;=500,"Type A",IF(Input!$F$8&lt;=5000,"Type B","Type C"))</f>
        <v>Type A</v>
      </c>
      <c r="M23" s="79">
        <f t="shared" si="3"/>
        <v>2</v>
      </c>
      <c r="N23" s="86">
        <f>IF(M23=0,0,IF($L$23="Type A",Variables!$F$16,IF($L$23="Type B",Variables!$F$19,Variables!$F$22)))</f>
        <v>2</v>
      </c>
      <c r="O23" s="82">
        <f>+M23*N23</f>
        <v>4</v>
      </c>
      <c r="P23" s="86">
        <f>IF(M23=0,0,IF($L$23="Type A",Variables!$F$17,IF($L$23="Type B",Variables!$F$20,Variables!$F$23)))</f>
        <v>2</v>
      </c>
      <c r="Q23" s="109">
        <f>+P23*M23</f>
        <v>4</v>
      </c>
    </row>
    <row r="24" spans="1:20">
      <c r="B24" s="112" t="s">
        <v>48</v>
      </c>
      <c r="C24" s="79">
        <f t="shared" si="4"/>
        <v>6</v>
      </c>
      <c r="D24" s="105">
        <f t="shared" si="5"/>
        <v>24</v>
      </c>
      <c r="E24" s="106">
        <f t="shared" si="6"/>
        <v>192</v>
      </c>
      <c r="F24" s="107" t="s">
        <v>69</v>
      </c>
      <c r="G24" s="79">
        <f t="shared" si="2"/>
        <v>4</v>
      </c>
      <c r="H24" s="86">
        <f>Variables!$B$28</f>
        <v>4</v>
      </c>
      <c r="I24" s="82">
        <f>+G24*H24</f>
        <v>16</v>
      </c>
      <c r="J24" s="86">
        <f>Variables!$B$29</f>
        <v>32</v>
      </c>
      <c r="K24" s="109">
        <f>+J24*G24</f>
        <v>128</v>
      </c>
      <c r="L24" s="107" t="s">
        <v>69</v>
      </c>
      <c r="M24" s="79">
        <f t="shared" si="3"/>
        <v>2</v>
      </c>
      <c r="N24" s="86">
        <f>IF(M24=0,0,Variables!$B$28)</f>
        <v>4</v>
      </c>
      <c r="O24" s="82">
        <f>+M24*N24</f>
        <v>8</v>
      </c>
      <c r="P24" s="86">
        <f>IF(M24=0,0,Variables!$B$29)</f>
        <v>32</v>
      </c>
      <c r="Q24" s="109">
        <f>+P24*M24</f>
        <v>64</v>
      </c>
    </row>
    <row r="25" spans="1:20">
      <c r="B25" s="111" t="s">
        <v>38</v>
      </c>
      <c r="C25" s="79">
        <f t="shared" si="4"/>
        <v>4</v>
      </c>
      <c r="D25" s="105">
        <f t="shared" si="5"/>
        <v>16</v>
      </c>
      <c r="E25" s="106">
        <f t="shared" si="6"/>
        <v>16</v>
      </c>
      <c r="F25" s="107" t="s">
        <v>69</v>
      </c>
      <c r="G25" s="79">
        <f t="shared" si="2"/>
        <v>2</v>
      </c>
      <c r="H25" s="86">
        <f>Variables!$F$28</f>
        <v>4</v>
      </c>
      <c r="I25" s="82">
        <f>+G25*H25</f>
        <v>8</v>
      </c>
      <c r="J25" s="86">
        <f>Variables!$F$29</f>
        <v>4</v>
      </c>
      <c r="K25" s="109">
        <f>+J25*G25</f>
        <v>8</v>
      </c>
      <c r="L25" s="107" t="s">
        <v>69</v>
      </c>
      <c r="M25" s="79">
        <f t="shared" si="3"/>
        <v>2</v>
      </c>
      <c r="N25" s="86">
        <f>IF(M25=0,0,Variables!$F$28)</f>
        <v>4</v>
      </c>
      <c r="O25" s="82">
        <f>+M25*N25</f>
        <v>8</v>
      </c>
      <c r="P25" s="86">
        <f>IF(M25=0,0,Variables!$F$29)</f>
        <v>4</v>
      </c>
      <c r="Q25" s="109">
        <f>+P25*M25</f>
        <v>8</v>
      </c>
    </row>
    <row r="26" spans="1:20" ht="13.5" thickBot="1">
      <c r="B26" s="113" t="s">
        <v>40</v>
      </c>
      <c r="C26" s="113"/>
      <c r="D26" s="114"/>
      <c r="E26" s="115"/>
      <c r="F26" s="116"/>
      <c r="G26" s="117">
        <f t="shared" si="2"/>
        <v>2</v>
      </c>
      <c r="H26" s="118"/>
      <c r="I26" s="119"/>
      <c r="J26" s="118"/>
      <c r="K26" s="120"/>
      <c r="L26" s="121"/>
      <c r="M26" s="117">
        <f t="shared" si="3"/>
        <v>2</v>
      </c>
      <c r="N26" s="122"/>
      <c r="O26" s="123"/>
      <c r="P26" s="122"/>
      <c r="Q26" s="124"/>
    </row>
    <row r="27" spans="1:20">
      <c r="B27" s="92" t="s">
        <v>46</v>
      </c>
      <c r="C27" s="125">
        <f>SUM(C20:C26)</f>
        <v>27</v>
      </c>
      <c r="D27" s="125">
        <f>SUM(D20:D26)</f>
        <v>85</v>
      </c>
      <c r="E27" s="126">
        <f>SUM(E20:E26)</f>
        <v>272</v>
      </c>
      <c r="F27" s="127"/>
      <c r="G27" s="128">
        <f>SUM(G20:G26)</f>
        <v>18</v>
      </c>
      <c r="H27" s="127"/>
      <c r="I27" s="128">
        <f>SUM(I20:I26)</f>
        <v>58</v>
      </c>
      <c r="K27" s="128">
        <f>SUM(K20:K26)</f>
        <v>182</v>
      </c>
      <c r="O27" s="128">
        <f>SUM(O20:O26)</f>
        <v>27</v>
      </c>
      <c r="Q27" s="128">
        <f>SUM(Q20:Q26)</f>
        <v>90</v>
      </c>
    </row>
    <row r="29" spans="1:20">
      <c r="A29" s="97" t="s">
        <v>241</v>
      </c>
    </row>
    <row r="30" spans="1:20">
      <c r="B30" s="98" t="s">
        <v>29</v>
      </c>
      <c r="C30" s="102"/>
      <c r="D30" s="99" t="s">
        <v>33</v>
      </c>
      <c r="E30" s="99" t="s">
        <v>43</v>
      </c>
    </row>
    <row r="31" spans="1:20">
      <c r="B31" s="104" t="s">
        <v>31</v>
      </c>
      <c r="C31" s="75"/>
      <c r="D31" s="129">
        <f>ROUNDUP(IF(Input!E31="Server 2012 R2",(Input!F31/Variables!X12+Input!G31/Variables!X13+Input!H31/Variables!X14)*Input!F26,(Variables!F38/Variables!Z12+Variables!G38/Variables!Z13+Input!H31/Variables!Z14)*Input!F26),0)</f>
        <v>450</v>
      </c>
      <c r="E31" s="129">
        <f>IF(Input!E31="Server 2012 R2",(Input!F31*Variables!T19+Input!G31*Variables!T20+Input!H31*Variables!T21)*Input!F26,(Input!F31*Variables!V19+Input!G31*Variables!V20+Input!H31*Variables!V21)*Input!F26)</f>
        <v>2698.3040000000001</v>
      </c>
      <c r="T31" s="127">
        <f>SUM(V30:V30)</f>
        <v>0</v>
      </c>
    </row>
    <row r="32" spans="1:20">
      <c r="B32" s="111" t="s">
        <v>152</v>
      </c>
      <c r="C32" s="79"/>
      <c r="D32" s="130">
        <f>ROUNDUP(IF(Input!E32="Windows 8",(Input!F32/Variables!N12+Input!G32/Variables!N13+Input!H32/Variables!N14)*Input!F27,IF(Input!E32="Windows 7",(Input!F32/Variables!P12+Input!G32/Variables!P13+Input!H32/Variables!P14)*Input!F27,(Variables!F39/Variables!R12+Input!G32/Variables!R13+Input!H32/Variables!R14)*Input!F27)),0)</f>
        <v>0</v>
      </c>
      <c r="E32" s="130">
        <f>ROUNDUP(IF(Input!E32="Windows 8",(Input!F32*Variables!O19+Input!G32*Variables!O20+Input!H32*Variables!O21)*Input!F27,IF(Input!E32="Windows 7",(Input!F32*Variables!Q19+Input!G32*Variables!Q20+Input!H32*Variables!Q21)*Input!F27,(Input!F32*Variables!S19+Input!G32*Variables!S20+Input!H32*Variables!S21)*Input!F27)),0)</f>
        <v>0</v>
      </c>
    </row>
    <row r="33" spans="1:6">
      <c r="B33" s="111" t="s">
        <v>153</v>
      </c>
      <c r="C33" s="79"/>
      <c r="D33" s="130">
        <f>ROUNDUP(IF(Input!E33="Windows 8",(Input!F33/Variables!N12+Input!G33/Variables!N13+Input!H33/Variables!N14)*Input!F27,IF(Input!E33="Windows 7",(Input!F33/Variables!P12+Input!G33/Variables!P13+Input!H33/Variables!P14)*Input!F27,(Input!F33/Variables!R12+Input!G33/Variables!R13+Input!H33/Variables!R14)*Input!F27)),0)</f>
        <v>195</v>
      </c>
      <c r="E33" s="130">
        <f>ROUNDUP(IF(Input!E33="Windows 8",(Input!F33*Variables!O19+Input!G33*Variables!O20+Input!H33*Variables!O21)*Input!F27,IF(Input!E33="Windows 7",(Input!F33*Variables!Q19+Input!G33*Variables!Q20+Input!H33*Variables!Q21)*Input!F27,(Input!F33*Variables!S19+Input!G33*Variables!S20+Input!H33*Variables!S21)*Input!F27)),0)</f>
        <v>3800</v>
      </c>
    </row>
    <row r="34" spans="1:6">
      <c r="B34" s="131" t="s">
        <v>32</v>
      </c>
      <c r="C34" s="88"/>
      <c r="D34" s="132">
        <f>ROUNDUP(IF(Input!E34="Windows 8",(Input!F34/Variables!T12+Input!G34/Variables!T13+Input!H34/Variables!T14)*Input!F27,(Input!F34/Variables!V12+Input!G34/Variables!V13+Input!H34/Variables!V14)*Input!F27),0)</f>
        <v>161</v>
      </c>
      <c r="E34" s="132">
        <f>IF(Input!E34="Windows 8",(Input!F34*Variables!N19+Input!G34*Variables!N20+Input!H34*Variables!N21)*Input!F27,(Input!F34*Variables!P19+Input!G34*Variables!P20+Input!H34*Variables!P21)*Input!F27)</f>
        <v>1900</v>
      </c>
    </row>
    <row r="35" spans="1:6">
      <c r="C35" s="92" t="s">
        <v>168</v>
      </c>
      <c r="D35" s="133">
        <f>SUM(D31:D34)</f>
        <v>806</v>
      </c>
      <c r="E35" s="133">
        <f>SUM(E31:E34)</f>
        <v>8398.3040000000001</v>
      </c>
    </row>
    <row r="36" spans="1:6">
      <c r="A36" s="97" t="s">
        <v>179</v>
      </c>
    </row>
    <row r="37" spans="1:6">
      <c r="B37" s="98" t="s">
        <v>180</v>
      </c>
      <c r="C37" s="98"/>
      <c r="D37" s="98" t="s">
        <v>30</v>
      </c>
      <c r="E37" s="98" t="s">
        <v>37</v>
      </c>
      <c r="F37" s="98" t="s">
        <v>181</v>
      </c>
    </row>
    <row r="38" spans="1:6">
      <c r="B38" s="104" t="s">
        <v>182</v>
      </c>
      <c r="C38" s="74"/>
      <c r="D38" s="75">
        <f>MAX(E38:F38)</f>
        <v>29</v>
      </c>
      <c r="E38" s="77">
        <f>ROUNDUP(D31/Variables!J45,0)</f>
        <v>29</v>
      </c>
      <c r="F38" s="75">
        <f>ROUNDUP(E31/Variables!J46,0)</f>
        <v>11</v>
      </c>
    </row>
    <row r="39" spans="1:6">
      <c r="B39" s="111" t="s">
        <v>183</v>
      </c>
      <c r="C39" s="78"/>
      <c r="D39" s="79">
        <f>MAX(E39:F39)</f>
        <v>23</v>
      </c>
      <c r="E39" s="134">
        <f>ROUNDUP((D32+D33+D34)/Variables!$J$45,0)</f>
        <v>23</v>
      </c>
      <c r="F39" s="135">
        <f>ROUNDUP((E32+E33+E34)/Variables!$J$46,0)</f>
        <v>23</v>
      </c>
    </row>
    <row r="40" spans="1:6">
      <c r="B40" s="131" t="s">
        <v>184</v>
      </c>
      <c r="C40" s="136"/>
      <c r="D40" s="88">
        <f>MAX(E40:F40)</f>
        <v>6</v>
      </c>
      <c r="E40" s="137">
        <f>ROUNDUP(D27/Variables!J43,0)</f>
        <v>6</v>
      </c>
      <c r="F40" s="88">
        <f>ROUNDUP(E27/Variables!J44,0)</f>
        <v>2</v>
      </c>
    </row>
    <row r="43" spans="1:6">
      <c r="A43" s="97" t="s">
        <v>163</v>
      </c>
    </row>
    <row r="44" spans="1:6">
      <c r="B44" s="138" t="s">
        <v>166</v>
      </c>
      <c r="C44" s="99" t="s">
        <v>30</v>
      </c>
      <c r="D44" s="99" t="s">
        <v>169</v>
      </c>
    </row>
    <row r="45" spans="1:6">
      <c r="B45" s="111" t="s">
        <v>164</v>
      </c>
      <c r="C45" s="111">
        <f>Input!C8*Variables!J29*2</f>
        <v>12</v>
      </c>
      <c r="D45" s="111">
        <f>C45*Variables!J28</f>
        <v>24</v>
      </c>
    </row>
    <row r="46" spans="1:6">
      <c r="B46" s="131" t="s">
        <v>165</v>
      </c>
      <c r="C46" s="131">
        <f>Input!C8*Variables!J31*2</f>
        <v>4</v>
      </c>
      <c r="D46" s="131">
        <f>C46*Variables!J30</f>
        <v>8</v>
      </c>
    </row>
    <row r="47" spans="1:6">
      <c r="B47" s="92" t="s">
        <v>158</v>
      </c>
      <c r="C47" s="139">
        <f>SUM(C45:C46)</f>
        <v>16</v>
      </c>
      <c r="D47" s="139">
        <f>SUM(D45:D46)</f>
        <v>32</v>
      </c>
    </row>
    <row r="48" spans="1:6">
      <c r="A48" s="97" t="s">
        <v>21</v>
      </c>
    </row>
    <row r="49" spans="1:7">
      <c r="B49" s="138" t="s">
        <v>34</v>
      </c>
      <c r="C49" s="98"/>
      <c r="D49" s="98" t="s">
        <v>35</v>
      </c>
      <c r="E49" s="98" t="s">
        <v>36</v>
      </c>
    </row>
    <row r="50" spans="1:7">
      <c r="B50" s="111" t="s">
        <v>222</v>
      </c>
      <c r="C50" s="78"/>
      <c r="D50" s="130">
        <f>Input!C12*Input!D34</f>
        <v>15200</v>
      </c>
      <c r="E50" s="140">
        <f t="shared" ref="E50" si="7">D50/1024</f>
        <v>14.84375</v>
      </c>
    </row>
    <row r="51" spans="1:7">
      <c r="B51" s="111" t="s">
        <v>173</v>
      </c>
      <c r="C51" s="78"/>
      <c r="D51" s="130">
        <f>(Input!F32+Input!F33)*Variables!N45+(Input!G32+Input!G33)*Variables!N46+(Input!H32+Input!H33)*Variables!N47+Input!F34*Variables!T45+Input!G34*Variables!T46+Input!H34*Variables!T47</f>
        <v>15732</v>
      </c>
      <c r="E51" s="140">
        <f>D51/1024</f>
        <v>15.36328125</v>
      </c>
      <c r="G51" s="141"/>
    </row>
    <row r="52" spans="1:7">
      <c r="B52" s="111" t="s">
        <v>174</v>
      </c>
      <c r="C52" s="78"/>
      <c r="D52" s="130">
        <f>Input!D31*(Variables!B8+Variables!B9)</f>
        <v>519.53125</v>
      </c>
      <c r="E52" s="140">
        <f>D52/1024</f>
        <v>0.507354736328125</v>
      </c>
      <c r="G52" s="141"/>
    </row>
    <row r="53" spans="1:7">
      <c r="B53" s="111" t="s">
        <v>154</v>
      </c>
      <c r="C53" s="78"/>
      <c r="D53" s="130">
        <f>SUM(C5:C10)*Variables!B18</f>
        <v>1080</v>
      </c>
      <c r="E53" s="140">
        <f>D53/1024</f>
        <v>1.0546875</v>
      </c>
    </row>
    <row r="54" spans="1:7">
      <c r="B54" s="111" t="s">
        <v>155</v>
      </c>
      <c r="C54" s="78"/>
      <c r="D54" s="130">
        <f>D47</f>
        <v>32</v>
      </c>
      <c r="E54" s="140">
        <f t="shared" ref="E54:E56" si="8">D54/1024</f>
        <v>3.125E-2</v>
      </c>
    </row>
    <row r="55" spans="1:7">
      <c r="B55" s="111" t="s">
        <v>156</v>
      </c>
      <c r="C55" s="78"/>
      <c r="D55" s="130">
        <f>Input!C14*(Variables!$V$59+(Variables!$V$59*Variables!$B$7*Variables!$B$6))</f>
        <v>0</v>
      </c>
      <c r="E55" s="140">
        <f t="shared" si="8"/>
        <v>0</v>
      </c>
    </row>
    <row r="56" spans="1:7">
      <c r="B56" s="131" t="s">
        <v>157</v>
      </c>
      <c r="C56" s="136"/>
      <c r="D56" s="132">
        <f>Input!C16*(Variables!$P$59+(Variables!$P$59*Variables!$B$7*Variables!$B$6))</f>
        <v>128</v>
      </c>
      <c r="E56" s="142">
        <f t="shared" si="8"/>
        <v>0.125</v>
      </c>
    </row>
    <row r="57" spans="1:7">
      <c r="C57" s="92" t="s">
        <v>158</v>
      </c>
      <c r="D57" s="133">
        <f>SUM(D50:D56)</f>
        <v>32691.53125</v>
      </c>
      <c r="E57" s="143">
        <f>SUM(E50:E56)</f>
        <v>31.925323486328125</v>
      </c>
    </row>
    <row r="59" spans="1:7">
      <c r="A59" s="97" t="s">
        <v>205</v>
      </c>
    </row>
    <row r="60" spans="1:7">
      <c r="B60" s="98" t="s">
        <v>29</v>
      </c>
      <c r="C60" s="98"/>
      <c r="D60" s="99" t="s">
        <v>208</v>
      </c>
    </row>
    <row r="61" spans="1:7">
      <c r="B61" s="111" t="s">
        <v>31</v>
      </c>
      <c r="C61" s="144"/>
      <c r="D61" s="130">
        <f>IF(Input!E31="Server 2008 R2",ROUNDUP((Input!F31*Variables!Z32+Input!G31*Variables!Z33+Input!H31*Variables!Z34)*Variables!F51,0),ROUNDUP((Input!F31*Variables!X32+Input!G31*Variables!X33+Input!H31*Variables!X34)*Variables!F51,0))</f>
        <v>39900</v>
      </c>
      <c r="E61" s="145"/>
    </row>
    <row r="62" spans="1:7">
      <c r="B62" s="111" t="s">
        <v>152</v>
      </c>
      <c r="C62" s="144"/>
      <c r="D62" s="130">
        <f>IF(Input!E32="Windows XP",ROUNDUP((Input!F32*Variables!R32+Input!G32*Variables!R33+Input!H32*Variables!R34)*Variables!B51,0),ROUNDUP((Input!F32*Variables!N32+Input!G32*Variables!N33+Input!H32*Variables!N34)*Variables!B51,0))</f>
        <v>0</v>
      </c>
      <c r="E62" s="145"/>
    </row>
    <row r="63" spans="1:7">
      <c r="B63" s="111" t="s">
        <v>153</v>
      </c>
      <c r="C63" s="144"/>
      <c r="D63" s="130">
        <f>IF(Input!E33="Windows XP",ROUNDUP((Input!F33*Variables!R32+Input!G33*Variables!R33+Input!H33*Variables!R34)*Variables!B51,0),ROUNDUP((Input!F33*Variables!N32+Input!G33*Variables!N33+Input!H33*Variables!N34)*Variables!B51,0))</f>
        <v>28500</v>
      </c>
      <c r="E63" s="145"/>
    </row>
    <row r="64" spans="1:7">
      <c r="B64" s="131" t="s">
        <v>32</v>
      </c>
      <c r="C64" s="146"/>
      <c r="D64" s="132">
        <f>IF(Input!E34="Windows 7",ROUNDUP((Input!F34*Variables!V32+Input!G34*Variables!V33+Input!H34*Variables!V34)*Variables!B51,0),ROUNDUP((Input!F34*Variables!T32+Input!G34*Variables!T33+Input!H34*Variables!T34)*Variables!B51,0))</f>
        <v>12768</v>
      </c>
      <c r="E64" s="145"/>
    </row>
    <row r="65" spans="1:12">
      <c r="C65" s="92" t="s">
        <v>158</v>
      </c>
      <c r="D65" s="133">
        <f>SUM(D61:D64)</f>
        <v>81168</v>
      </c>
    </row>
    <row r="67" spans="1:12">
      <c r="A67" s="97" t="s">
        <v>185</v>
      </c>
      <c r="L67" s="68"/>
    </row>
    <row r="68" spans="1:12">
      <c r="B68" s="147" t="s">
        <v>204</v>
      </c>
      <c r="C68" s="148"/>
      <c r="D68" s="149" t="s">
        <v>194</v>
      </c>
      <c r="E68" s="150" t="s">
        <v>203</v>
      </c>
    </row>
    <row r="69" spans="1:12">
      <c r="B69" s="214" t="s">
        <v>200</v>
      </c>
      <c r="C69" s="215"/>
      <c r="D69" s="129">
        <f>Input!F35*Variables!F43</f>
        <v>76000</v>
      </c>
      <c r="E69" s="151">
        <f>Variables!F43</f>
        <v>100</v>
      </c>
    </row>
    <row r="70" spans="1:12">
      <c r="B70" s="207" t="s">
        <v>201</v>
      </c>
      <c r="C70" s="208"/>
      <c r="D70" s="130">
        <f>(Input!G35+Input!H35)*Variables!F44</f>
        <v>1368000</v>
      </c>
      <c r="E70" s="111">
        <f>Variables!F44</f>
        <v>200</v>
      </c>
    </row>
    <row r="71" spans="1:12">
      <c r="B71" s="209" t="s">
        <v>202</v>
      </c>
      <c r="C71" s="210"/>
      <c r="D71" s="132">
        <f>Input!H35*Input!C18*Variables!F45</f>
        <v>171000</v>
      </c>
      <c r="E71" s="131">
        <f>Variables!F45</f>
        <v>1500</v>
      </c>
    </row>
    <row r="73" spans="1:12">
      <c r="D73" s="145"/>
    </row>
  </sheetData>
  <sheetProtection algorithmName="SHA-512" hashValue="wkeXYPNvzWHFNlVys2X9vDemPsijrmoIjkei0Gc+R9UMDlSFvQp4a8EeGKt5C2nrUnAzoq8qG45wwllbD3dwHA==" saltValue="DL2d7ujOtrwW/vr0Wi4Iuw==" spinCount="100000" sheet="1" objects="1" scenarios="1"/>
  <mergeCells count="6">
    <mergeCell ref="B2:I2"/>
    <mergeCell ref="B70:C70"/>
    <mergeCell ref="B71:C71"/>
    <mergeCell ref="K18:P18"/>
    <mergeCell ref="E18:J18"/>
    <mergeCell ref="B69:C69"/>
  </mergeCells>
  <pageMargins left="0.7" right="0.7" top="0.78740157499999996" bottom="0.78740157499999996"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59"/>
  <sheetViews>
    <sheetView topLeftCell="A16" workbookViewId="0">
      <selection activeCell="AB53" sqref="AB53"/>
    </sheetView>
  </sheetViews>
  <sheetFormatPr defaultColWidth="9.140625" defaultRowHeight="15"/>
  <cols>
    <col min="1" max="1" width="36.85546875" style="13" customWidth="1"/>
    <col min="2" max="2" width="9.5703125" style="13" bestFit="1" customWidth="1"/>
    <col min="3" max="3" width="9.140625" style="13" customWidth="1"/>
    <col min="4" max="4" width="9.140625" style="13"/>
    <col min="5" max="5" width="35.5703125" style="13" customWidth="1"/>
    <col min="6" max="8" width="9.140625" style="13"/>
    <col min="9" max="9" width="33.140625" style="13" customWidth="1"/>
    <col min="10" max="20" width="9.140625" style="13"/>
    <col min="21" max="21" width="10.5703125" style="13" customWidth="1"/>
    <col min="22" max="16384" width="9.140625" style="13"/>
  </cols>
  <sheetData>
    <row r="1" spans="1:29">
      <c r="A1" s="59" t="s">
        <v>237</v>
      </c>
    </row>
    <row r="3" spans="1:29">
      <c r="A3" s="234" t="s">
        <v>76</v>
      </c>
      <c r="B3" s="234"/>
      <c r="C3" s="234"/>
      <c r="D3" s="234"/>
      <c r="E3" s="234"/>
      <c r="F3" s="234"/>
      <c r="G3" s="234"/>
      <c r="H3" s="234"/>
      <c r="I3" s="234"/>
      <c r="J3" s="234"/>
      <c r="K3" s="234"/>
      <c r="L3" s="38"/>
      <c r="M3" s="38"/>
      <c r="N3" s="38"/>
      <c r="O3" s="38"/>
      <c r="P3" s="38"/>
      <c r="Q3" s="38"/>
      <c r="R3" s="38"/>
      <c r="S3" s="38"/>
      <c r="T3" s="38"/>
      <c r="U3" s="38"/>
      <c r="V3" s="38"/>
      <c r="W3" s="38"/>
      <c r="X3" s="38"/>
      <c r="Y3" s="38"/>
      <c r="Z3" s="38"/>
      <c r="AA3" s="38"/>
      <c r="AB3" s="38"/>
      <c r="AC3" s="38"/>
    </row>
    <row r="4" spans="1:29">
      <c r="A4" s="14" t="s">
        <v>79</v>
      </c>
      <c r="C4" s="33" t="s">
        <v>114</v>
      </c>
      <c r="E4" s="14" t="s">
        <v>77</v>
      </c>
      <c r="G4" s="33" t="s">
        <v>114</v>
      </c>
      <c r="I4" s="14" t="s">
        <v>78</v>
      </c>
      <c r="K4" s="33" t="s">
        <v>114</v>
      </c>
      <c r="M4" s="227" t="s">
        <v>124</v>
      </c>
      <c r="N4" s="235"/>
      <c r="O4" s="235"/>
      <c r="P4" s="13" t="s">
        <v>126</v>
      </c>
    </row>
    <row r="5" spans="1:29">
      <c r="A5" s="58" t="s">
        <v>122</v>
      </c>
      <c r="B5" s="16">
        <v>6000</v>
      </c>
      <c r="C5" s="34">
        <v>6000</v>
      </c>
      <c r="E5" s="13" t="s">
        <v>80</v>
      </c>
      <c r="F5" s="16">
        <v>60</v>
      </c>
      <c r="G5" s="36">
        <v>60</v>
      </c>
      <c r="I5" s="13" t="s">
        <v>81</v>
      </c>
      <c r="J5" s="16">
        <v>90</v>
      </c>
      <c r="K5" s="34">
        <v>90</v>
      </c>
      <c r="M5" s="9"/>
      <c r="N5" s="231" t="s">
        <v>9</v>
      </c>
      <c r="O5" s="232"/>
      <c r="P5" s="232"/>
      <c r="Q5" s="232"/>
      <c r="R5" s="232"/>
      <c r="S5" s="233"/>
      <c r="T5" s="231" t="s">
        <v>123</v>
      </c>
      <c r="U5" s="232"/>
      <c r="V5" s="232"/>
      <c r="W5" s="232"/>
      <c r="X5" s="231" t="s">
        <v>70</v>
      </c>
      <c r="Y5" s="232"/>
      <c r="Z5" s="232"/>
      <c r="AA5" s="233"/>
    </row>
    <row r="6" spans="1:29">
      <c r="A6" s="58" t="s">
        <v>175</v>
      </c>
      <c r="B6" s="16">
        <v>3</v>
      </c>
      <c r="C6" s="34">
        <v>5</v>
      </c>
      <c r="E6" s="13" t="s">
        <v>82</v>
      </c>
      <c r="F6" s="16">
        <v>0.25</v>
      </c>
      <c r="G6" s="36">
        <v>0.25</v>
      </c>
      <c r="I6" s="13" t="s">
        <v>92</v>
      </c>
      <c r="J6" s="16">
        <v>6</v>
      </c>
      <c r="K6" s="34">
        <v>6</v>
      </c>
      <c r="M6" s="9"/>
      <c r="N6" s="221" t="s">
        <v>3</v>
      </c>
      <c r="O6" s="219"/>
      <c r="P6" s="219" t="s">
        <v>4</v>
      </c>
      <c r="Q6" s="219"/>
      <c r="R6" s="220" t="s">
        <v>5</v>
      </c>
      <c r="S6" s="220"/>
      <c r="T6" s="221" t="s">
        <v>3</v>
      </c>
      <c r="U6" s="219"/>
      <c r="V6" s="219" t="s">
        <v>4</v>
      </c>
      <c r="W6" s="219"/>
      <c r="X6" s="221" t="s">
        <v>71</v>
      </c>
      <c r="Y6" s="219"/>
      <c r="Z6" s="219" t="s">
        <v>73</v>
      </c>
      <c r="AA6" s="220"/>
    </row>
    <row r="7" spans="1:29">
      <c r="A7" s="58" t="s">
        <v>176</v>
      </c>
      <c r="B7" s="60">
        <v>0.2</v>
      </c>
      <c r="C7" s="35">
        <v>0.2</v>
      </c>
      <c r="E7" s="13" t="s">
        <v>83</v>
      </c>
      <c r="F7" s="16">
        <v>500</v>
      </c>
      <c r="G7" s="36">
        <v>500</v>
      </c>
      <c r="I7" s="58" t="s">
        <v>84</v>
      </c>
      <c r="J7" s="16">
        <v>5000</v>
      </c>
      <c r="K7" s="34">
        <v>5000</v>
      </c>
      <c r="M7" s="2" t="s">
        <v>8</v>
      </c>
      <c r="N7" s="4"/>
      <c r="O7" s="4"/>
      <c r="P7" s="4"/>
      <c r="Q7" s="4"/>
      <c r="R7" s="4"/>
      <c r="S7" s="4"/>
      <c r="T7" s="4"/>
      <c r="U7" s="4"/>
      <c r="V7" s="4"/>
      <c r="W7" s="4"/>
      <c r="X7" s="4"/>
      <c r="Y7" s="4"/>
      <c r="Z7" s="4"/>
      <c r="AA7" s="4"/>
    </row>
    <row r="8" spans="1:29">
      <c r="A8" s="58" t="s">
        <v>177</v>
      </c>
      <c r="B8" s="61">
        <v>4.8828125E-2</v>
      </c>
      <c r="C8" s="37">
        <v>4.8828125E-2</v>
      </c>
      <c r="E8" s="13" t="s">
        <v>85</v>
      </c>
      <c r="F8" s="16">
        <v>3000</v>
      </c>
      <c r="G8" s="36">
        <v>3000</v>
      </c>
      <c r="I8" s="13" t="s">
        <v>87</v>
      </c>
      <c r="J8" s="16">
        <v>40</v>
      </c>
      <c r="K8" s="34">
        <v>40</v>
      </c>
      <c r="M8" s="5" t="s">
        <v>0</v>
      </c>
      <c r="N8" s="65">
        <v>15</v>
      </c>
      <c r="O8" s="22">
        <v>15</v>
      </c>
      <c r="P8" s="65">
        <v>13</v>
      </c>
      <c r="Q8" s="23">
        <v>13</v>
      </c>
      <c r="R8" s="65">
        <v>15</v>
      </c>
      <c r="S8" s="24">
        <v>15</v>
      </c>
      <c r="T8" s="65">
        <v>13</v>
      </c>
      <c r="U8" s="22">
        <v>13</v>
      </c>
      <c r="V8" s="65">
        <v>11</v>
      </c>
      <c r="W8" s="24">
        <v>11</v>
      </c>
      <c r="X8" s="65">
        <v>21</v>
      </c>
      <c r="Y8" s="22">
        <v>21</v>
      </c>
      <c r="Z8" s="65">
        <v>18</v>
      </c>
      <c r="AA8" s="24">
        <v>18</v>
      </c>
    </row>
    <row r="9" spans="1:29">
      <c r="A9" s="58" t="s">
        <v>178</v>
      </c>
      <c r="B9" s="61">
        <v>4.8828125E-2</v>
      </c>
      <c r="C9" s="37">
        <v>4.8828125E-2</v>
      </c>
      <c r="E9" s="13" t="s">
        <v>86</v>
      </c>
      <c r="F9" s="16">
        <v>60000</v>
      </c>
      <c r="G9" s="36">
        <v>60000</v>
      </c>
      <c r="I9" s="13" t="s">
        <v>88</v>
      </c>
      <c r="J9" s="16">
        <v>5</v>
      </c>
      <c r="K9" s="34">
        <v>5</v>
      </c>
      <c r="M9" s="5" t="s">
        <v>1</v>
      </c>
      <c r="N9" s="65">
        <v>11</v>
      </c>
      <c r="O9" s="22">
        <v>11</v>
      </c>
      <c r="P9" s="65">
        <v>10</v>
      </c>
      <c r="Q9" s="23">
        <v>10</v>
      </c>
      <c r="R9" s="65">
        <v>11</v>
      </c>
      <c r="S9" s="24">
        <v>11</v>
      </c>
      <c r="T9" s="65">
        <v>10</v>
      </c>
      <c r="U9" s="22">
        <v>10</v>
      </c>
      <c r="V9" s="65">
        <v>8</v>
      </c>
      <c r="W9" s="24">
        <v>8</v>
      </c>
      <c r="X9" s="65">
        <v>14</v>
      </c>
      <c r="Y9" s="22">
        <v>14</v>
      </c>
      <c r="Z9" s="65">
        <v>12</v>
      </c>
      <c r="AA9" s="24">
        <v>12</v>
      </c>
    </row>
    <row r="10" spans="1:29">
      <c r="A10" s="58" t="s">
        <v>230</v>
      </c>
      <c r="B10" s="16">
        <v>3000</v>
      </c>
      <c r="C10" s="34">
        <v>3000</v>
      </c>
      <c r="E10" s="13" t="s">
        <v>87</v>
      </c>
      <c r="F10" s="16">
        <v>40</v>
      </c>
      <c r="G10" s="36">
        <v>40</v>
      </c>
      <c r="I10" s="13" t="s">
        <v>90</v>
      </c>
      <c r="J10" s="16">
        <v>20</v>
      </c>
      <c r="K10" s="34">
        <v>20</v>
      </c>
      <c r="M10" s="5" t="s">
        <v>2</v>
      </c>
      <c r="N10" s="65">
        <v>6</v>
      </c>
      <c r="O10" s="22">
        <v>6</v>
      </c>
      <c r="P10" s="65">
        <v>5</v>
      </c>
      <c r="Q10" s="23">
        <v>5</v>
      </c>
      <c r="R10" s="65">
        <v>8</v>
      </c>
      <c r="S10" s="24">
        <v>8</v>
      </c>
      <c r="T10" s="65">
        <v>5</v>
      </c>
      <c r="U10" s="22">
        <v>5</v>
      </c>
      <c r="V10" s="65">
        <v>4</v>
      </c>
      <c r="W10" s="24">
        <v>4</v>
      </c>
      <c r="X10" s="65">
        <v>7</v>
      </c>
      <c r="Y10" s="22">
        <v>7</v>
      </c>
      <c r="Z10" s="65">
        <v>6</v>
      </c>
      <c r="AA10" s="24">
        <v>6</v>
      </c>
    </row>
    <row r="11" spans="1:29">
      <c r="A11" s="58" t="s">
        <v>229</v>
      </c>
      <c r="B11" s="16">
        <v>350</v>
      </c>
      <c r="C11" s="34">
        <v>384</v>
      </c>
      <c r="E11" s="13" t="s">
        <v>89</v>
      </c>
      <c r="F11" s="16">
        <f>20+10</f>
        <v>30</v>
      </c>
      <c r="G11" s="36">
        <v>30</v>
      </c>
      <c r="I11" s="13" t="s">
        <v>91</v>
      </c>
      <c r="J11" s="16">
        <v>3</v>
      </c>
      <c r="K11" s="34">
        <v>3</v>
      </c>
      <c r="M11" s="2" t="s">
        <v>13</v>
      </c>
      <c r="N11" s="10"/>
      <c r="O11" s="6"/>
      <c r="P11" s="10"/>
      <c r="Q11" s="7"/>
      <c r="R11" s="10"/>
      <c r="S11" s="8"/>
      <c r="T11" s="10"/>
      <c r="U11" s="6"/>
      <c r="V11" s="10"/>
      <c r="W11" s="8"/>
      <c r="X11" s="10"/>
      <c r="Y11" s="6"/>
      <c r="Z11" s="10"/>
      <c r="AA11" s="8"/>
    </row>
    <row r="12" spans="1:29">
      <c r="G12" s="18"/>
      <c r="J12" s="16"/>
      <c r="K12" s="34"/>
      <c r="M12" s="5" t="s">
        <v>0</v>
      </c>
      <c r="N12" s="65">
        <v>13</v>
      </c>
      <c r="O12" s="22">
        <v>13</v>
      </c>
      <c r="P12" s="65">
        <v>11</v>
      </c>
      <c r="Q12" s="23">
        <v>11</v>
      </c>
      <c r="R12" s="65">
        <v>12</v>
      </c>
      <c r="S12" s="24">
        <v>12</v>
      </c>
      <c r="T12" s="65">
        <v>11</v>
      </c>
      <c r="U12" s="22">
        <v>11</v>
      </c>
      <c r="V12" s="65">
        <v>9</v>
      </c>
      <c r="W12" s="24">
        <v>9</v>
      </c>
      <c r="X12" s="65">
        <v>18</v>
      </c>
      <c r="Y12" s="22">
        <v>18</v>
      </c>
      <c r="Z12" s="65">
        <v>15</v>
      </c>
      <c r="AA12" s="24">
        <v>15</v>
      </c>
    </row>
    <row r="13" spans="1:29">
      <c r="G13" s="18"/>
      <c r="M13" s="5" t="s">
        <v>1</v>
      </c>
      <c r="N13" s="65">
        <v>10</v>
      </c>
      <c r="O13" s="22">
        <v>10</v>
      </c>
      <c r="P13" s="65">
        <v>8</v>
      </c>
      <c r="Q13" s="23">
        <v>8</v>
      </c>
      <c r="R13" s="65">
        <v>9</v>
      </c>
      <c r="S13" s="24">
        <v>9</v>
      </c>
      <c r="T13" s="65">
        <v>8</v>
      </c>
      <c r="U13" s="22">
        <v>8</v>
      </c>
      <c r="V13" s="65">
        <v>6</v>
      </c>
      <c r="W13" s="24">
        <v>6</v>
      </c>
      <c r="X13" s="65">
        <v>12</v>
      </c>
      <c r="Y13" s="22">
        <v>12</v>
      </c>
      <c r="Z13" s="65">
        <v>10</v>
      </c>
      <c r="AA13" s="24">
        <v>10</v>
      </c>
    </row>
    <row r="14" spans="1:29">
      <c r="G14" s="18"/>
      <c r="M14" s="5" t="s">
        <v>2</v>
      </c>
      <c r="N14" s="65">
        <v>5</v>
      </c>
      <c r="O14" s="22">
        <v>5</v>
      </c>
      <c r="P14" s="65">
        <v>4</v>
      </c>
      <c r="Q14" s="23">
        <v>4</v>
      </c>
      <c r="R14" s="65">
        <v>7</v>
      </c>
      <c r="S14" s="24">
        <v>7</v>
      </c>
      <c r="T14" s="65">
        <v>4</v>
      </c>
      <c r="U14" s="22">
        <v>4</v>
      </c>
      <c r="V14" s="65">
        <v>3</v>
      </c>
      <c r="W14" s="24">
        <v>3</v>
      </c>
      <c r="X14" s="65">
        <v>6</v>
      </c>
      <c r="Y14" s="22">
        <v>6</v>
      </c>
      <c r="Z14" s="65">
        <v>5</v>
      </c>
      <c r="AA14" s="24">
        <v>5</v>
      </c>
    </row>
    <row r="15" spans="1:29">
      <c r="A15" s="14" t="s">
        <v>145</v>
      </c>
      <c r="E15" s="14" t="s">
        <v>144</v>
      </c>
      <c r="I15" s="14" t="s">
        <v>149</v>
      </c>
      <c r="N15" s="15"/>
    </row>
    <row r="16" spans="1:29">
      <c r="A16" s="58" t="s">
        <v>138</v>
      </c>
      <c r="B16" s="16">
        <v>1</v>
      </c>
      <c r="C16" s="34">
        <v>1</v>
      </c>
      <c r="E16" s="58" t="s">
        <v>138</v>
      </c>
      <c r="F16" s="16">
        <v>2</v>
      </c>
      <c r="G16" s="34">
        <v>2</v>
      </c>
      <c r="I16" s="58" t="s">
        <v>138</v>
      </c>
      <c r="J16" s="16">
        <v>2</v>
      </c>
      <c r="K16" s="34">
        <v>2</v>
      </c>
      <c r="M16" s="227" t="s">
        <v>125</v>
      </c>
      <c r="N16" s="235"/>
      <c r="O16" s="235"/>
    </row>
    <row r="17" spans="1:27">
      <c r="A17" s="58" t="s">
        <v>140</v>
      </c>
      <c r="B17" s="16">
        <v>2</v>
      </c>
      <c r="C17" s="34">
        <v>2</v>
      </c>
      <c r="E17" s="58" t="s">
        <v>140</v>
      </c>
      <c r="F17" s="16">
        <v>2</v>
      </c>
      <c r="G17" s="34">
        <v>2</v>
      </c>
      <c r="I17" s="58" t="s">
        <v>140</v>
      </c>
      <c r="J17" s="16">
        <v>4</v>
      </c>
      <c r="K17" s="34">
        <v>4</v>
      </c>
      <c r="M17"/>
      <c r="N17" s="231" t="s">
        <v>9</v>
      </c>
      <c r="O17" s="232"/>
      <c r="P17" s="232"/>
      <c r="Q17" s="232"/>
      <c r="R17" s="232"/>
      <c r="S17" s="233"/>
      <c r="T17" s="231" t="s">
        <v>70</v>
      </c>
      <c r="U17" s="232"/>
      <c r="V17" s="232"/>
      <c r="W17" s="233"/>
    </row>
    <row r="18" spans="1:27">
      <c r="A18" s="58" t="s">
        <v>139</v>
      </c>
      <c r="B18" s="16">
        <v>40</v>
      </c>
      <c r="C18" s="34">
        <v>40</v>
      </c>
      <c r="E18" s="58" t="s">
        <v>139</v>
      </c>
      <c r="F18" s="16">
        <v>40</v>
      </c>
      <c r="G18" s="34">
        <v>40</v>
      </c>
      <c r="I18" s="58" t="s">
        <v>139</v>
      </c>
      <c r="J18" s="16">
        <v>40</v>
      </c>
      <c r="K18" s="34">
        <v>40</v>
      </c>
      <c r="M18"/>
      <c r="N18" s="221" t="s">
        <v>3</v>
      </c>
      <c r="O18" s="219"/>
      <c r="P18" s="219" t="s">
        <v>4</v>
      </c>
      <c r="Q18" s="219"/>
      <c r="R18" s="220" t="s">
        <v>5</v>
      </c>
      <c r="S18" s="220"/>
      <c r="T18" s="221" t="s">
        <v>71</v>
      </c>
      <c r="U18" s="219"/>
      <c r="V18" s="219" t="s">
        <v>73</v>
      </c>
      <c r="W18" s="220"/>
    </row>
    <row r="19" spans="1:27">
      <c r="A19" s="58" t="s">
        <v>141</v>
      </c>
      <c r="B19" s="16">
        <v>4</v>
      </c>
      <c r="C19" s="34">
        <v>4</v>
      </c>
      <c r="E19" s="58" t="s">
        <v>141</v>
      </c>
      <c r="F19" s="16">
        <v>2</v>
      </c>
      <c r="G19" s="34">
        <v>2</v>
      </c>
      <c r="I19" s="58" t="s">
        <v>141</v>
      </c>
      <c r="J19" s="16">
        <v>4</v>
      </c>
      <c r="K19" s="34">
        <v>4</v>
      </c>
      <c r="M19" s="5" t="s">
        <v>0</v>
      </c>
      <c r="N19" s="65">
        <v>1</v>
      </c>
      <c r="O19" s="11">
        <v>1</v>
      </c>
      <c r="P19" s="65">
        <v>1</v>
      </c>
      <c r="Q19" s="11">
        <v>1</v>
      </c>
      <c r="R19" s="65">
        <v>0.77</v>
      </c>
      <c r="S19" s="11">
        <v>0.77</v>
      </c>
      <c r="T19" s="65">
        <f>340/1000</f>
        <v>0.34</v>
      </c>
      <c r="U19" s="11">
        <f>340/1000</f>
        <v>0.34</v>
      </c>
      <c r="V19" s="65">
        <f>340/1000</f>
        <v>0.34</v>
      </c>
      <c r="W19" s="11">
        <f>340/1000</f>
        <v>0.34</v>
      </c>
    </row>
    <row r="20" spans="1:27">
      <c r="A20" s="58" t="s">
        <v>142</v>
      </c>
      <c r="B20" s="16">
        <v>4</v>
      </c>
      <c r="C20" s="34">
        <v>4</v>
      </c>
      <c r="E20" s="58" t="s">
        <v>142</v>
      </c>
      <c r="F20" s="16">
        <v>4</v>
      </c>
      <c r="G20" s="34">
        <v>4</v>
      </c>
      <c r="I20" s="58" t="s">
        <v>142</v>
      </c>
      <c r="J20" s="16">
        <v>8</v>
      </c>
      <c r="K20" s="34">
        <v>8</v>
      </c>
      <c r="M20" s="5" t="s">
        <v>1</v>
      </c>
      <c r="N20" s="65">
        <v>2</v>
      </c>
      <c r="O20" s="11">
        <v>2</v>
      </c>
      <c r="P20" s="65">
        <v>2</v>
      </c>
      <c r="Q20" s="11">
        <v>2</v>
      </c>
      <c r="R20" s="65">
        <v>1.5</v>
      </c>
      <c r="S20" s="11">
        <v>1.5</v>
      </c>
      <c r="T20" s="65">
        <v>0.5</v>
      </c>
      <c r="U20" s="11">
        <v>0.5</v>
      </c>
      <c r="V20" s="65">
        <v>0.5</v>
      </c>
      <c r="W20" s="11">
        <v>0.5</v>
      </c>
    </row>
    <row r="21" spans="1:27">
      <c r="A21" s="58" t="s">
        <v>143</v>
      </c>
      <c r="B21" s="16">
        <v>40</v>
      </c>
      <c r="C21" s="34">
        <v>40</v>
      </c>
      <c r="E21" s="58" t="s">
        <v>143</v>
      </c>
      <c r="F21" s="16">
        <v>40</v>
      </c>
      <c r="G21" s="34">
        <v>40</v>
      </c>
      <c r="I21" s="58" t="s">
        <v>143</v>
      </c>
      <c r="J21" s="16">
        <v>40</v>
      </c>
      <c r="K21" s="34">
        <v>40</v>
      </c>
      <c r="M21" s="5" t="s">
        <v>2</v>
      </c>
      <c r="N21" s="65">
        <v>4</v>
      </c>
      <c r="O21" s="11">
        <v>4</v>
      </c>
      <c r="P21" s="65">
        <v>4</v>
      </c>
      <c r="Q21" s="11">
        <v>4</v>
      </c>
      <c r="R21" s="65">
        <v>2</v>
      </c>
      <c r="S21" s="11">
        <v>2</v>
      </c>
      <c r="T21" s="65">
        <v>1</v>
      </c>
      <c r="U21" s="11">
        <v>1</v>
      </c>
      <c r="V21" s="65">
        <v>1</v>
      </c>
      <c r="W21" s="11">
        <v>1</v>
      </c>
    </row>
    <row r="22" spans="1:27">
      <c r="E22" s="58" t="s">
        <v>146</v>
      </c>
      <c r="F22" s="16">
        <v>4</v>
      </c>
      <c r="G22" s="34">
        <v>4</v>
      </c>
      <c r="I22" s="58" t="s">
        <v>146</v>
      </c>
      <c r="J22" s="16">
        <v>8</v>
      </c>
      <c r="K22" s="34">
        <v>8</v>
      </c>
    </row>
    <row r="23" spans="1:27">
      <c r="E23" s="58" t="s">
        <v>147</v>
      </c>
      <c r="F23" s="16">
        <v>4</v>
      </c>
      <c r="G23" s="34">
        <v>4</v>
      </c>
      <c r="I23" s="58" t="s">
        <v>147</v>
      </c>
      <c r="J23" s="16">
        <v>16</v>
      </c>
      <c r="K23" s="34">
        <v>16</v>
      </c>
    </row>
    <row r="24" spans="1:27">
      <c r="E24" s="58" t="s">
        <v>148</v>
      </c>
      <c r="F24" s="16">
        <v>40</v>
      </c>
      <c r="G24" s="34">
        <v>40</v>
      </c>
      <c r="I24" s="58" t="s">
        <v>148</v>
      </c>
      <c r="J24" s="16">
        <v>40</v>
      </c>
      <c r="K24" s="34">
        <v>40</v>
      </c>
      <c r="M24" s="227" t="s">
        <v>11</v>
      </c>
      <c r="N24" s="235"/>
      <c r="O24" s="235"/>
    </row>
    <row r="25" spans="1:27">
      <c r="M25" s="9"/>
      <c r="N25" s="231" t="s">
        <v>9</v>
      </c>
      <c r="O25" s="232"/>
      <c r="P25" s="232"/>
      <c r="Q25" s="232"/>
      <c r="R25" s="232"/>
      <c r="S25" s="233"/>
      <c r="T25" s="231" t="s">
        <v>123</v>
      </c>
      <c r="U25" s="232"/>
      <c r="V25" s="232"/>
      <c r="W25" s="232"/>
      <c r="X25" s="231" t="s">
        <v>70</v>
      </c>
      <c r="Y25" s="232"/>
      <c r="Z25" s="232"/>
      <c r="AA25" s="233"/>
    </row>
    <row r="26" spans="1:27">
      <c r="M26" s="9"/>
      <c r="N26" s="221" t="s">
        <v>3</v>
      </c>
      <c r="O26" s="219"/>
      <c r="P26" s="219" t="s">
        <v>4</v>
      </c>
      <c r="Q26" s="219"/>
      <c r="R26" s="220" t="s">
        <v>5</v>
      </c>
      <c r="S26" s="220"/>
      <c r="T26" s="221" t="s">
        <v>3</v>
      </c>
      <c r="U26" s="219"/>
      <c r="V26" s="219" t="s">
        <v>4</v>
      </c>
      <c r="W26" s="219"/>
      <c r="X26" s="221" t="s">
        <v>71</v>
      </c>
      <c r="Y26" s="219"/>
      <c r="Z26" s="219" t="s">
        <v>73</v>
      </c>
      <c r="AA26" s="220"/>
    </row>
    <row r="27" spans="1:27">
      <c r="A27" s="14" t="s">
        <v>150</v>
      </c>
      <c r="E27" s="14" t="s">
        <v>151</v>
      </c>
      <c r="I27" s="14" t="s">
        <v>159</v>
      </c>
      <c r="M27" s="2" t="s">
        <v>14</v>
      </c>
      <c r="N27" s="4"/>
      <c r="O27" s="4"/>
      <c r="P27" s="4"/>
      <c r="Q27" s="4"/>
      <c r="R27" s="4"/>
      <c r="S27" s="4"/>
      <c r="T27" s="4"/>
      <c r="U27" s="4"/>
      <c r="V27" s="4"/>
      <c r="W27" s="4"/>
      <c r="X27" s="4"/>
      <c r="Y27" s="4"/>
      <c r="Z27" s="4"/>
      <c r="AA27" s="4"/>
    </row>
    <row r="28" spans="1:27">
      <c r="A28" s="58" t="s">
        <v>138</v>
      </c>
      <c r="B28" s="16">
        <v>4</v>
      </c>
      <c r="C28" s="34">
        <v>4</v>
      </c>
      <c r="E28" s="58" t="s">
        <v>138</v>
      </c>
      <c r="F28" s="16">
        <v>4</v>
      </c>
      <c r="G28" s="34">
        <v>4</v>
      </c>
      <c r="I28" s="58" t="s">
        <v>161</v>
      </c>
      <c r="J28" s="16">
        <v>2</v>
      </c>
      <c r="K28" s="34">
        <v>2</v>
      </c>
      <c r="M28" s="5" t="s">
        <v>0</v>
      </c>
      <c r="N28" s="65">
        <v>7</v>
      </c>
      <c r="O28" s="22">
        <v>7</v>
      </c>
      <c r="P28" s="65">
        <v>7</v>
      </c>
      <c r="Q28" s="23">
        <v>7</v>
      </c>
      <c r="R28" s="65">
        <v>6</v>
      </c>
      <c r="S28" s="24">
        <v>6</v>
      </c>
      <c r="T28" s="11" t="s">
        <v>74</v>
      </c>
      <c r="U28" s="22" t="s">
        <v>74</v>
      </c>
      <c r="V28" s="11" t="s">
        <v>74</v>
      </c>
      <c r="W28" s="24" t="s">
        <v>74</v>
      </c>
      <c r="X28" s="65">
        <v>5</v>
      </c>
      <c r="Y28" s="22">
        <v>5</v>
      </c>
      <c r="Z28" s="65">
        <v>3</v>
      </c>
      <c r="AA28" s="24">
        <v>3</v>
      </c>
    </row>
    <row r="29" spans="1:27">
      <c r="A29" s="58" t="s">
        <v>140</v>
      </c>
      <c r="B29" s="16">
        <v>32</v>
      </c>
      <c r="C29" s="34">
        <v>32</v>
      </c>
      <c r="E29" s="58" t="s">
        <v>140</v>
      </c>
      <c r="F29" s="16">
        <v>4</v>
      </c>
      <c r="G29" s="34">
        <v>32</v>
      </c>
      <c r="I29" s="58" t="s">
        <v>160</v>
      </c>
      <c r="J29" s="16">
        <v>3</v>
      </c>
      <c r="K29" s="34">
        <v>3</v>
      </c>
      <c r="M29" s="5" t="s">
        <v>1</v>
      </c>
      <c r="N29" s="65">
        <v>13</v>
      </c>
      <c r="O29" s="22">
        <v>13</v>
      </c>
      <c r="P29" s="65">
        <v>10</v>
      </c>
      <c r="Q29" s="23">
        <v>10</v>
      </c>
      <c r="R29" s="65">
        <v>13</v>
      </c>
      <c r="S29" s="24">
        <v>13</v>
      </c>
      <c r="T29" s="11" t="s">
        <v>74</v>
      </c>
      <c r="U29" s="22" t="s">
        <v>74</v>
      </c>
      <c r="V29" s="11" t="s">
        <v>74</v>
      </c>
      <c r="W29" s="24" t="s">
        <v>74</v>
      </c>
      <c r="X29" s="65">
        <v>9</v>
      </c>
      <c r="Y29" s="22">
        <v>9</v>
      </c>
      <c r="Z29" s="65">
        <v>6</v>
      </c>
      <c r="AA29" s="24">
        <v>6</v>
      </c>
    </row>
    <row r="30" spans="1:27">
      <c r="A30" s="58" t="s">
        <v>139</v>
      </c>
      <c r="B30" s="16">
        <v>40</v>
      </c>
      <c r="C30" s="34">
        <v>40</v>
      </c>
      <c r="E30" s="58" t="s">
        <v>139</v>
      </c>
      <c r="F30" s="16">
        <v>40</v>
      </c>
      <c r="G30" s="34">
        <v>40</v>
      </c>
      <c r="I30" s="58" t="s">
        <v>162</v>
      </c>
      <c r="J30" s="16">
        <v>2</v>
      </c>
      <c r="K30" s="34">
        <v>2</v>
      </c>
      <c r="M30" s="5" t="s">
        <v>2</v>
      </c>
      <c r="N30" s="65">
        <v>26</v>
      </c>
      <c r="O30" s="22">
        <v>26</v>
      </c>
      <c r="P30" s="65">
        <v>26</v>
      </c>
      <c r="Q30" s="23">
        <v>26</v>
      </c>
      <c r="R30" s="65">
        <v>26</v>
      </c>
      <c r="S30" s="24">
        <v>26</v>
      </c>
      <c r="T30" s="11" t="s">
        <v>74</v>
      </c>
      <c r="U30" s="22" t="s">
        <v>74</v>
      </c>
      <c r="V30" s="11" t="s">
        <v>74</v>
      </c>
      <c r="W30" s="24" t="s">
        <v>74</v>
      </c>
      <c r="X30" s="65">
        <v>17</v>
      </c>
      <c r="Y30" s="22">
        <v>17</v>
      </c>
      <c r="Z30" s="65">
        <v>12</v>
      </c>
      <c r="AA30" s="24">
        <v>12</v>
      </c>
    </row>
    <row r="31" spans="1:27">
      <c r="C31" s="18"/>
      <c r="I31" s="58" t="s">
        <v>167</v>
      </c>
      <c r="J31" s="16">
        <v>1</v>
      </c>
      <c r="K31" s="34">
        <v>1</v>
      </c>
      <c r="M31" s="2" t="s">
        <v>15</v>
      </c>
      <c r="N31" s="10"/>
      <c r="O31" s="6"/>
      <c r="P31" s="10"/>
      <c r="Q31" s="7"/>
      <c r="R31" s="10"/>
      <c r="S31" s="8"/>
      <c r="T31" s="10"/>
      <c r="U31" s="6"/>
      <c r="V31" s="10"/>
      <c r="W31" s="8"/>
      <c r="X31" s="10"/>
      <c r="Y31" s="6"/>
      <c r="Z31" s="10"/>
      <c r="AA31" s="8"/>
    </row>
    <row r="32" spans="1:27">
      <c r="C32" s="18"/>
      <c r="M32" s="5" t="s">
        <v>0</v>
      </c>
      <c r="N32" s="65">
        <v>5</v>
      </c>
      <c r="O32" s="22">
        <v>5</v>
      </c>
      <c r="P32" s="65">
        <v>5</v>
      </c>
      <c r="Q32" s="23">
        <v>5</v>
      </c>
      <c r="R32" s="65">
        <v>4</v>
      </c>
      <c r="S32" s="24">
        <v>4</v>
      </c>
      <c r="T32" s="65">
        <v>4</v>
      </c>
      <c r="U32" s="22">
        <v>4</v>
      </c>
      <c r="V32" s="65">
        <v>4</v>
      </c>
      <c r="W32" s="24">
        <v>4</v>
      </c>
      <c r="X32" s="65">
        <v>3</v>
      </c>
      <c r="Y32" s="22">
        <v>3</v>
      </c>
      <c r="Z32" s="65">
        <v>2</v>
      </c>
      <c r="AA32" s="24">
        <v>2</v>
      </c>
    </row>
    <row r="33" spans="1:27">
      <c r="C33" s="18"/>
      <c r="M33" s="5" t="s">
        <v>1</v>
      </c>
      <c r="N33" s="65">
        <v>10</v>
      </c>
      <c r="O33" s="22">
        <v>10</v>
      </c>
      <c r="P33" s="65">
        <v>10</v>
      </c>
      <c r="Q33" s="23">
        <v>10</v>
      </c>
      <c r="R33" s="65">
        <v>8</v>
      </c>
      <c r="S33" s="24">
        <v>8</v>
      </c>
      <c r="T33" s="65">
        <v>10</v>
      </c>
      <c r="U33" s="22">
        <v>10</v>
      </c>
      <c r="V33" s="65">
        <v>9</v>
      </c>
      <c r="W33" s="24">
        <v>9</v>
      </c>
      <c r="X33" s="65">
        <v>6</v>
      </c>
      <c r="Y33" s="22">
        <v>6</v>
      </c>
      <c r="Z33" s="65">
        <v>4</v>
      </c>
      <c r="AA33" s="24">
        <v>4</v>
      </c>
    </row>
    <row r="34" spans="1:27">
      <c r="A34" s="14" t="s">
        <v>130</v>
      </c>
      <c r="E34" s="14" t="s">
        <v>131</v>
      </c>
      <c r="I34" s="14" t="s">
        <v>132</v>
      </c>
      <c r="M34" s="5" t="s">
        <v>2</v>
      </c>
      <c r="N34" s="65">
        <v>20</v>
      </c>
      <c r="O34" s="22">
        <v>20</v>
      </c>
      <c r="P34" s="65">
        <v>26</v>
      </c>
      <c r="Q34" s="23">
        <v>26</v>
      </c>
      <c r="R34" s="65">
        <v>16</v>
      </c>
      <c r="S34" s="24">
        <v>16</v>
      </c>
      <c r="T34" s="65">
        <v>20</v>
      </c>
      <c r="U34" s="22">
        <v>20</v>
      </c>
      <c r="V34" s="65">
        <v>18</v>
      </c>
      <c r="W34" s="24">
        <v>18</v>
      </c>
      <c r="X34" s="65">
        <v>12</v>
      </c>
      <c r="Y34" s="22">
        <v>12</v>
      </c>
      <c r="Z34" s="65">
        <v>8</v>
      </c>
      <c r="AA34" s="24">
        <v>8</v>
      </c>
    </row>
    <row r="35" spans="1:27">
      <c r="A35" s="13" t="s">
        <v>239</v>
      </c>
      <c r="B35" s="62">
        <v>3</v>
      </c>
      <c r="C35" s="34">
        <v>3</v>
      </c>
      <c r="E35" s="13" t="s">
        <v>95</v>
      </c>
      <c r="F35" s="62">
        <v>3</v>
      </c>
      <c r="G35" s="34">
        <v>3</v>
      </c>
      <c r="I35" s="13" t="s">
        <v>95</v>
      </c>
      <c r="J35" s="62">
        <v>3</v>
      </c>
      <c r="K35" s="34">
        <v>3</v>
      </c>
      <c r="M35" s="2" t="s">
        <v>16</v>
      </c>
      <c r="N35" s="10"/>
      <c r="O35" s="6"/>
      <c r="P35" s="10"/>
      <c r="Q35" s="7"/>
      <c r="R35" s="10"/>
      <c r="S35" s="8"/>
      <c r="T35" s="10"/>
      <c r="U35" s="6"/>
      <c r="V35" s="10"/>
      <c r="W35" s="8"/>
      <c r="X35" s="10"/>
      <c r="Y35" s="6"/>
      <c r="Z35" s="10"/>
      <c r="AA35" s="8"/>
    </row>
    <row r="36" spans="1:27">
      <c r="A36" s="13" t="s">
        <v>98</v>
      </c>
      <c r="B36" s="16">
        <v>50</v>
      </c>
      <c r="C36" s="34">
        <v>50</v>
      </c>
      <c r="E36" s="13" t="s">
        <v>98</v>
      </c>
      <c r="F36" s="16">
        <v>50</v>
      </c>
      <c r="G36" s="34">
        <v>50</v>
      </c>
      <c r="I36" s="13" t="s">
        <v>98</v>
      </c>
      <c r="J36" s="16">
        <v>50</v>
      </c>
      <c r="K36" s="34">
        <v>50</v>
      </c>
      <c r="M36" s="5" t="s">
        <v>0</v>
      </c>
      <c r="N36" s="65">
        <v>7</v>
      </c>
      <c r="O36" s="22">
        <v>7</v>
      </c>
      <c r="P36" s="65">
        <v>7</v>
      </c>
      <c r="Q36" s="23">
        <v>7</v>
      </c>
      <c r="R36" s="65">
        <v>6</v>
      </c>
      <c r="S36" s="24">
        <v>6</v>
      </c>
      <c r="T36" s="65">
        <v>5</v>
      </c>
      <c r="U36" s="22">
        <v>5</v>
      </c>
      <c r="V36" s="65">
        <v>5</v>
      </c>
      <c r="W36" s="24">
        <v>5</v>
      </c>
      <c r="X36" s="65">
        <v>5</v>
      </c>
      <c r="Y36" s="22">
        <v>5</v>
      </c>
      <c r="Z36" s="65">
        <v>3</v>
      </c>
      <c r="AA36" s="24">
        <v>3</v>
      </c>
    </row>
    <row r="37" spans="1:27">
      <c r="A37" s="13" t="s">
        <v>100</v>
      </c>
      <c r="B37" s="16">
        <v>50</v>
      </c>
      <c r="C37" s="34">
        <v>50</v>
      </c>
      <c r="E37" s="13" t="s">
        <v>100</v>
      </c>
      <c r="F37" s="16">
        <v>50</v>
      </c>
      <c r="G37" s="34">
        <v>50</v>
      </c>
      <c r="I37" s="13" t="s">
        <v>100</v>
      </c>
      <c r="J37" s="16">
        <v>50</v>
      </c>
      <c r="K37" s="34">
        <v>50</v>
      </c>
      <c r="M37" s="5" t="s">
        <v>1</v>
      </c>
      <c r="N37" s="65">
        <v>13</v>
      </c>
      <c r="O37" s="22">
        <v>13</v>
      </c>
      <c r="P37" s="65">
        <v>13</v>
      </c>
      <c r="Q37" s="23">
        <v>13</v>
      </c>
      <c r="R37" s="65">
        <v>13</v>
      </c>
      <c r="S37" s="24">
        <v>13</v>
      </c>
      <c r="T37" s="65">
        <v>12</v>
      </c>
      <c r="U37" s="22">
        <v>12</v>
      </c>
      <c r="V37" s="65">
        <v>12</v>
      </c>
      <c r="W37" s="24">
        <v>12</v>
      </c>
      <c r="X37" s="65">
        <v>9</v>
      </c>
      <c r="Y37" s="22">
        <v>9</v>
      </c>
      <c r="Z37" s="65">
        <v>6</v>
      </c>
      <c r="AA37" s="24">
        <v>6</v>
      </c>
    </row>
    <row r="38" spans="1:27">
      <c r="A38" s="13" t="s">
        <v>103</v>
      </c>
      <c r="B38" s="16">
        <v>2</v>
      </c>
      <c r="C38" s="34">
        <v>2</v>
      </c>
      <c r="E38" s="13" t="s">
        <v>103</v>
      </c>
      <c r="F38" s="16">
        <v>2</v>
      </c>
      <c r="G38" s="34">
        <v>2</v>
      </c>
      <c r="I38" s="13" t="s">
        <v>103</v>
      </c>
      <c r="J38" s="16">
        <v>2</v>
      </c>
      <c r="K38" s="34">
        <v>2</v>
      </c>
      <c r="L38" s="17"/>
      <c r="M38" s="5" t="s">
        <v>2</v>
      </c>
      <c r="N38" s="65">
        <v>26</v>
      </c>
      <c r="O38" s="22">
        <v>26</v>
      </c>
      <c r="P38" s="65">
        <v>26</v>
      </c>
      <c r="Q38" s="23">
        <v>26</v>
      </c>
      <c r="R38" s="65">
        <v>26</v>
      </c>
      <c r="S38" s="24">
        <v>26</v>
      </c>
      <c r="T38" s="65">
        <v>23</v>
      </c>
      <c r="U38" s="22">
        <v>23</v>
      </c>
      <c r="V38" s="65">
        <v>23</v>
      </c>
      <c r="W38" s="24">
        <v>23</v>
      </c>
      <c r="X38" s="65">
        <v>17</v>
      </c>
      <c r="Y38" s="22">
        <v>17</v>
      </c>
      <c r="Z38" s="65">
        <v>12</v>
      </c>
      <c r="AA38" s="24">
        <v>12</v>
      </c>
    </row>
    <row r="39" spans="1:27">
      <c r="A39" s="13" t="s">
        <v>105</v>
      </c>
      <c r="B39" s="16">
        <v>14</v>
      </c>
      <c r="C39" s="34">
        <v>14</v>
      </c>
      <c r="E39" s="13" t="s">
        <v>105</v>
      </c>
      <c r="F39" s="16">
        <v>14</v>
      </c>
      <c r="G39" s="34">
        <v>14</v>
      </c>
      <c r="I39" s="13" t="s">
        <v>105</v>
      </c>
      <c r="J39" s="16">
        <v>14</v>
      </c>
      <c r="K39" s="34">
        <v>14</v>
      </c>
      <c r="L39" s="17"/>
      <c r="M39" s="20"/>
      <c r="N39" s="21"/>
      <c r="O39" s="21"/>
      <c r="P39" s="21"/>
      <c r="Q39" s="21"/>
      <c r="R39" s="21"/>
      <c r="S39" s="21"/>
      <c r="T39" s="21"/>
      <c r="U39" s="21"/>
      <c r="V39" s="21"/>
      <c r="W39" s="21"/>
      <c r="X39" s="21"/>
      <c r="Y39" s="21"/>
      <c r="Z39" s="21"/>
      <c r="AA39" s="21"/>
    </row>
    <row r="40" spans="1:27">
      <c r="C40" s="18"/>
      <c r="L40" s="17"/>
      <c r="M40" s="20"/>
      <c r="N40" s="21"/>
      <c r="O40" s="21"/>
      <c r="P40" s="21"/>
      <c r="Q40" s="21"/>
      <c r="R40" s="21"/>
      <c r="S40" s="21"/>
      <c r="T40" s="21"/>
      <c r="U40" s="21"/>
      <c r="V40" s="21"/>
      <c r="W40" s="21"/>
      <c r="X40" s="21"/>
      <c r="Y40" s="21"/>
      <c r="Z40" s="21"/>
      <c r="AA40" s="21"/>
    </row>
    <row r="41" spans="1:27">
      <c r="C41" s="18"/>
      <c r="L41" s="17"/>
      <c r="M41" s="227" t="s">
        <v>170</v>
      </c>
      <c r="N41" s="235"/>
      <c r="O41" s="235"/>
      <c r="P41" s="21"/>
      <c r="Q41" s="21"/>
      <c r="R41" s="21"/>
      <c r="S41" s="21"/>
      <c r="T41" s="21"/>
      <c r="U41" s="21"/>
      <c r="V41" s="21"/>
      <c r="W41" s="21"/>
      <c r="X41" s="21"/>
      <c r="Y41" s="21"/>
      <c r="Z41" s="21"/>
      <c r="AA41" s="21"/>
    </row>
    <row r="42" spans="1:27">
      <c r="A42" s="14" t="s">
        <v>93</v>
      </c>
      <c r="C42" s="18"/>
      <c r="E42" s="14" t="s">
        <v>197</v>
      </c>
      <c r="I42" s="14" t="s">
        <v>101</v>
      </c>
      <c r="M42" s="3"/>
      <c r="N42" s="226" t="s">
        <v>9</v>
      </c>
      <c r="O42" s="226"/>
      <c r="P42" s="226"/>
      <c r="Q42" s="223"/>
      <c r="R42" s="223"/>
      <c r="S42" s="223"/>
      <c r="T42" s="226" t="s">
        <v>12</v>
      </c>
      <c r="U42" s="223"/>
      <c r="V42" s="223"/>
      <c r="W42" s="223"/>
      <c r="X42" s="226" t="s">
        <v>10</v>
      </c>
      <c r="Y42" s="226"/>
      <c r="Z42" s="223"/>
      <c r="AA42" s="223"/>
    </row>
    <row r="43" spans="1:27">
      <c r="A43" s="13" t="s">
        <v>94</v>
      </c>
      <c r="B43" s="62">
        <v>4</v>
      </c>
      <c r="C43" s="36">
        <v>4</v>
      </c>
      <c r="E43" s="58" t="s">
        <v>195</v>
      </c>
      <c r="F43" s="62">
        <v>100</v>
      </c>
      <c r="G43" s="34">
        <v>100</v>
      </c>
      <c r="I43" s="58" t="s">
        <v>104</v>
      </c>
      <c r="J43" s="16">
        <f>2*8</f>
        <v>16</v>
      </c>
      <c r="K43" s="34">
        <v>16</v>
      </c>
      <c r="M43" s="1"/>
      <c r="N43" s="222" t="s">
        <v>3</v>
      </c>
      <c r="O43" s="223"/>
      <c r="P43" s="222" t="s">
        <v>4</v>
      </c>
      <c r="Q43" s="223"/>
      <c r="R43" s="222" t="s">
        <v>5</v>
      </c>
      <c r="S43" s="223"/>
      <c r="T43" s="222" t="s">
        <v>3</v>
      </c>
      <c r="U43" s="223"/>
      <c r="V43" s="222" t="s">
        <v>4</v>
      </c>
      <c r="W43" s="223"/>
      <c r="X43" s="222" t="s">
        <v>6</v>
      </c>
      <c r="Y43" s="223"/>
      <c r="Z43" s="222" t="s">
        <v>7</v>
      </c>
      <c r="AA43" s="223"/>
    </row>
    <row r="44" spans="1:27">
      <c r="A44" s="13" t="s">
        <v>97</v>
      </c>
      <c r="B44" s="62">
        <v>8</v>
      </c>
      <c r="C44" s="36">
        <v>8</v>
      </c>
      <c r="E44" s="58" t="s">
        <v>199</v>
      </c>
      <c r="F44" s="16">
        <v>200</v>
      </c>
      <c r="G44" s="34">
        <v>200</v>
      </c>
      <c r="I44" s="58" t="s">
        <v>106</v>
      </c>
      <c r="J44" s="16">
        <v>256</v>
      </c>
      <c r="K44" s="34">
        <v>256</v>
      </c>
      <c r="M44" s="26" t="s">
        <v>17</v>
      </c>
      <c r="N44" s="27"/>
      <c r="O44" s="28"/>
      <c r="P44" s="28"/>
      <c r="Q44" s="28"/>
      <c r="R44" s="28"/>
      <c r="S44" s="29"/>
      <c r="T44" s="216"/>
      <c r="U44" s="217"/>
      <c r="V44" s="217"/>
      <c r="W44" s="218"/>
      <c r="X44" s="228"/>
      <c r="Y44" s="217"/>
      <c r="Z44" s="229"/>
      <c r="AA44" s="230"/>
    </row>
    <row r="45" spans="1:27">
      <c r="A45" s="13" t="s">
        <v>99</v>
      </c>
      <c r="B45" s="62">
        <v>16</v>
      </c>
      <c r="C45" s="36">
        <v>16</v>
      </c>
      <c r="E45" s="58" t="s">
        <v>196</v>
      </c>
      <c r="F45" s="16">
        <v>1500</v>
      </c>
      <c r="G45" s="34">
        <v>1500</v>
      </c>
      <c r="I45" s="58" t="s">
        <v>107</v>
      </c>
      <c r="J45" s="16">
        <v>16</v>
      </c>
      <c r="K45" s="34">
        <v>16</v>
      </c>
      <c r="M45" s="25" t="s">
        <v>0</v>
      </c>
      <c r="N45" s="63">
        <v>2</v>
      </c>
      <c r="O45" s="24">
        <v>2</v>
      </c>
      <c r="P45" s="63">
        <v>2</v>
      </c>
      <c r="Q45" s="24">
        <v>2</v>
      </c>
      <c r="R45" s="64">
        <v>2</v>
      </c>
      <c r="S45" s="24">
        <v>2</v>
      </c>
      <c r="T45" s="64">
        <v>5</v>
      </c>
      <c r="U45" s="24">
        <v>12</v>
      </c>
      <c r="V45" s="64">
        <v>5</v>
      </c>
      <c r="W45" s="24">
        <v>12</v>
      </c>
      <c r="X45" s="63">
        <v>25</v>
      </c>
      <c r="Y45" s="23">
        <v>25</v>
      </c>
      <c r="Z45" s="65">
        <v>25</v>
      </c>
      <c r="AA45" s="11">
        <v>25</v>
      </c>
    </row>
    <row r="46" spans="1:27">
      <c r="A46" s="13" t="s">
        <v>102</v>
      </c>
      <c r="B46" s="62">
        <v>55</v>
      </c>
      <c r="C46" s="36">
        <v>55</v>
      </c>
      <c r="E46" s="58" t="s">
        <v>198</v>
      </c>
      <c r="F46" s="16">
        <v>2000</v>
      </c>
      <c r="G46" s="34">
        <v>2000</v>
      </c>
      <c r="I46" s="58" t="s">
        <v>108</v>
      </c>
      <c r="J46" s="16">
        <v>256</v>
      </c>
      <c r="K46" s="34">
        <v>256</v>
      </c>
      <c r="M46" s="5" t="s">
        <v>1</v>
      </c>
      <c r="N46" s="63">
        <v>5</v>
      </c>
      <c r="O46" s="24">
        <v>5</v>
      </c>
      <c r="P46" s="63">
        <v>5</v>
      </c>
      <c r="Q46" s="24">
        <v>5</v>
      </c>
      <c r="R46" s="64">
        <v>5</v>
      </c>
      <c r="S46" s="24">
        <v>5</v>
      </c>
      <c r="T46" s="64">
        <v>8</v>
      </c>
      <c r="U46" s="24">
        <v>15</v>
      </c>
      <c r="V46" s="64">
        <v>8</v>
      </c>
      <c r="W46" s="24">
        <v>15</v>
      </c>
      <c r="X46" s="63">
        <v>25</v>
      </c>
      <c r="Y46" s="23">
        <v>25</v>
      </c>
      <c r="Z46" s="65">
        <v>25</v>
      </c>
      <c r="AA46" s="11">
        <v>25</v>
      </c>
    </row>
    <row r="47" spans="1:27">
      <c r="A47" s="13" t="s">
        <v>96</v>
      </c>
      <c r="B47" s="16">
        <v>0.25</v>
      </c>
      <c r="C47" s="34">
        <v>0.25</v>
      </c>
      <c r="M47" s="5" t="s">
        <v>2</v>
      </c>
      <c r="N47" s="63">
        <v>10</v>
      </c>
      <c r="O47" s="24">
        <v>10</v>
      </c>
      <c r="P47" s="63">
        <v>10</v>
      </c>
      <c r="Q47" s="24">
        <v>10</v>
      </c>
      <c r="R47" s="64">
        <v>10</v>
      </c>
      <c r="S47" s="24">
        <v>10</v>
      </c>
      <c r="T47" s="64">
        <v>10</v>
      </c>
      <c r="U47" s="24">
        <v>20</v>
      </c>
      <c r="V47" s="64">
        <v>10</v>
      </c>
      <c r="W47" s="24">
        <v>20</v>
      </c>
      <c r="X47" s="63">
        <v>25</v>
      </c>
      <c r="Y47" s="23">
        <v>25</v>
      </c>
      <c r="Z47" s="65">
        <v>25</v>
      </c>
      <c r="AA47" s="11">
        <v>25</v>
      </c>
    </row>
    <row r="48" spans="1:27">
      <c r="C48" s="18"/>
      <c r="M48" s="2" t="s">
        <v>18</v>
      </c>
      <c r="N48" s="6"/>
      <c r="O48" s="7"/>
      <c r="P48" s="7"/>
      <c r="Q48" s="7"/>
      <c r="R48" s="7"/>
      <c r="S48" s="8"/>
      <c r="T48" s="6"/>
      <c r="U48" s="7"/>
      <c r="V48" s="7"/>
      <c r="W48" s="8"/>
      <c r="X48" s="7"/>
      <c r="Y48" s="7"/>
      <c r="Z48" s="8"/>
      <c r="AA48" s="8"/>
    </row>
    <row r="49" spans="1:28">
      <c r="C49" s="18"/>
      <c r="M49" s="5" t="s">
        <v>0</v>
      </c>
      <c r="N49" s="63">
        <v>2</v>
      </c>
      <c r="O49" s="24">
        <v>2</v>
      </c>
      <c r="P49" s="64">
        <v>2</v>
      </c>
      <c r="Q49" s="23">
        <v>2</v>
      </c>
      <c r="R49" s="63">
        <v>2</v>
      </c>
      <c r="S49" s="24">
        <v>2</v>
      </c>
      <c r="T49" s="64">
        <v>5</v>
      </c>
      <c r="U49" s="24">
        <v>12</v>
      </c>
      <c r="V49" s="64">
        <v>5</v>
      </c>
      <c r="W49" s="24">
        <v>12</v>
      </c>
      <c r="X49" s="63">
        <v>25</v>
      </c>
      <c r="Y49" s="24">
        <v>25</v>
      </c>
      <c r="Z49" s="66">
        <v>25</v>
      </c>
      <c r="AA49" s="24">
        <v>25</v>
      </c>
    </row>
    <row r="50" spans="1:28">
      <c r="A50" s="14" t="s">
        <v>109</v>
      </c>
      <c r="B50" s="12" t="s">
        <v>236</v>
      </c>
      <c r="D50" s="12"/>
      <c r="E50" s="14" t="s">
        <v>110</v>
      </c>
      <c r="F50" s="12" t="s">
        <v>236</v>
      </c>
      <c r="M50" s="5" t="s">
        <v>1</v>
      </c>
      <c r="N50" s="63">
        <v>5</v>
      </c>
      <c r="O50" s="24">
        <v>5</v>
      </c>
      <c r="P50" s="64">
        <v>5</v>
      </c>
      <c r="Q50" s="23">
        <v>5</v>
      </c>
      <c r="R50" s="63">
        <v>5</v>
      </c>
      <c r="S50" s="24">
        <v>5</v>
      </c>
      <c r="T50" s="64">
        <v>8</v>
      </c>
      <c r="U50" s="24">
        <v>15</v>
      </c>
      <c r="V50" s="64">
        <v>8</v>
      </c>
      <c r="W50" s="24">
        <v>15</v>
      </c>
      <c r="X50" s="63">
        <v>25</v>
      </c>
      <c r="Y50" s="24">
        <v>25</v>
      </c>
      <c r="Z50" s="66">
        <v>25</v>
      </c>
      <c r="AA50" s="24">
        <v>25</v>
      </c>
    </row>
    <row r="51" spans="1:28">
      <c r="A51" s="58" t="s">
        <v>206</v>
      </c>
      <c r="B51" s="16">
        <v>1.5</v>
      </c>
      <c r="C51" s="34">
        <v>1.5</v>
      </c>
      <c r="E51" s="58" t="s">
        <v>206</v>
      </c>
      <c r="F51" s="16">
        <v>1</v>
      </c>
      <c r="G51" s="34">
        <v>1</v>
      </c>
      <c r="M51" s="5" t="s">
        <v>2</v>
      </c>
      <c r="N51" s="63">
        <v>10</v>
      </c>
      <c r="O51" s="24">
        <v>10</v>
      </c>
      <c r="P51" s="64">
        <v>10</v>
      </c>
      <c r="Q51" s="23">
        <v>10</v>
      </c>
      <c r="R51" s="63">
        <v>10</v>
      </c>
      <c r="S51" s="24">
        <v>10</v>
      </c>
      <c r="T51" s="64">
        <v>10</v>
      </c>
      <c r="U51" s="24">
        <v>20</v>
      </c>
      <c r="V51" s="64">
        <v>10</v>
      </c>
      <c r="W51" s="24">
        <v>20</v>
      </c>
      <c r="X51" s="63">
        <v>25</v>
      </c>
      <c r="Y51" s="24">
        <v>25</v>
      </c>
      <c r="Z51" s="66">
        <v>25</v>
      </c>
      <c r="AA51" s="24">
        <v>25</v>
      </c>
    </row>
    <row r="52" spans="1:28">
      <c r="A52" s="13" t="s">
        <v>111</v>
      </c>
      <c r="B52" s="16">
        <v>1.5</v>
      </c>
      <c r="C52" s="34">
        <f>SUM(C51:C51)</f>
        <v>1.5</v>
      </c>
      <c r="E52" s="13" t="s">
        <v>112</v>
      </c>
      <c r="F52" s="16">
        <v>2</v>
      </c>
      <c r="G52" s="34">
        <v>2</v>
      </c>
      <c r="M52" s="2" t="s">
        <v>172</v>
      </c>
      <c r="N52" s="6"/>
      <c r="O52" s="7"/>
      <c r="P52" s="7"/>
      <c r="Q52" s="7"/>
      <c r="R52" s="7"/>
      <c r="S52" s="8"/>
      <c r="T52" s="6"/>
      <c r="U52" s="7"/>
      <c r="V52" s="7"/>
      <c r="W52" s="8"/>
      <c r="X52" s="6"/>
      <c r="Y52" s="7"/>
      <c r="Z52" s="8"/>
      <c r="AA52" s="8"/>
    </row>
    <row r="53" spans="1:28">
      <c r="C53" s="12"/>
      <c r="M53" s="25" t="s">
        <v>0</v>
      </c>
      <c r="N53" s="63">
        <v>1.5</v>
      </c>
      <c r="O53" s="24">
        <v>1.5</v>
      </c>
      <c r="P53" s="63">
        <v>1.5</v>
      </c>
      <c r="Q53" s="24">
        <v>1.5</v>
      </c>
      <c r="R53" s="64">
        <v>1</v>
      </c>
      <c r="S53" s="24">
        <v>1</v>
      </c>
      <c r="T53" s="63">
        <v>1.5</v>
      </c>
      <c r="U53" s="24">
        <v>1.5</v>
      </c>
      <c r="V53" s="64">
        <v>1.5</v>
      </c>
      <c r="W53" s="24">
        <v>1.5</v>
      </c>
      <c r="X53" s="19"/>
      <c r="Y53" s="23"/>
      <c r="Z53" s="30"/>
      <c r="AA53" s="11"/>
      <c r="AB53" s="32"/>
    </row>
    <row r="54" spans="1:28">
      <c r="M54" s="5" t="s">
        <v>1</v>
      </c>
      <c r="N54" s="63">
        <v>2</v>
      </c>
      <c r="O54" s="24">
        <v>2</v>
      </c>
      <c r="P54" s="63">
        <v>2</v>
      </c>
      <c r="Q54" s="24">
        <v>2</v>
      </c>
      <c r="R54" s="64">
        <v>2</v>
      </c>
      <c r="S54" s="24">
        <v>2</v>
      </c>
      <c r="T54" s="63">
        <v>2</v>
      </c>
      <c r="U54" s="24">
        <v>2</v>
      </c>
      <c r="V54" s="64">
        <v>2</v>
      </c>
      <c r="W54" s="24">
        <v>2</v>
      </c>
      <c r="X54" s="19"/>
      <c r="Y54" s="23"/>
      <c r="Z54" s="30"/>
      <c r="AA54" s="11"/>
    </row>
    <row r="55" spans="1:28">
      <c r="M55" s="5" t="s">
        <v>2</v>
      </c>
      <c r="N55" s="63">
        <v>4</v>
      </c>
      <c r="O55" s="24">
        <v>4</v>
      </c>
      <c r="P55" s="63">
        <v>4</v>
      </c>
      <c r="Q55" s="24">
        <v>4</v>
      </c>
      <c r="R55" s="64">
        <v>4</v>
      </c>
      <c r="S55" s="24">
        <v>4</v>
      </c>
      <c r="T55" s="63">
        <v>4</v>
      </c>
      <c r="U55" s="24">
        <v>4</v>
      </c>
      <c r="V55" s="64">
        <v>4</v>
      </c>
      <c r="W55" s="24">
        <v>4</v>
      </c>
      <c r="X55" s="19"/>
      <c r="Y55" s="23"/>
      <c r="Z55" s="30"/>
      <c r="AA55" s="11"/>
    </row>
    <row r="56" spans="1:28">
      <c r="M56" s="20"/>
      <c r="N56" s="21"/>
      <c r="O56" s="21"/>
      <c r="P56" s="21"/>
      <c r="Q56" s="21"/>
      <c r="R56" s="21"/>
      <c r="S56" s="21"/>
      <c r="T56" s="21"/>
      <c r="U56" s="21"/>
      <c r="V56" s="21"/>
      <c r="W56" s="21"/>
      <c r="X56" s="21"/>
      <c r="Y56" s="21"/>
      <c r="Z56" s="21"/>
      <c r="AA56" s="21"/>
    </row>
    <row r="57" spans="1:28">
      <c r="M57" s="227" t="s">
        <v>238</v>
      </c>
      <c r="N57" s="227"/>
      <c r="O57" s="227"/>
      <c r="P57" s="21"/>
      <c r="Q57" s="21"/>
      <c r="R57" s="21"/>
      <c r="S57" s="21"/>
      <c r="T57" s="21"/>
      <c r="U57" s="21"/>
      <c r="V57" s="21"/>
      <c r="W57" s="21"/>
      <c r="X57" s="21"/>
      <c r="Y57" s="21"/>
      <c r="Z57" s="21"/>
      <c r="AA57" s="21"/>
    </row>
    <row r="58" spans="1:28">
      <c r="M58" s="1"/>
      <c r="N58" s="224" t="s">
        <v>5</v>
      </c>
      <c r="O58" s="225"/>
      <c r="P58" s="224" t="s">
        <v>4</v>
      </c>
      <c r="Q58" s="225"/>
      <c r="R58" s="224" t="s">
        <v>3</v>
      </c>
      <c r="S58" s="225"/>
      <c r="T58" s="224" t="s">
        <v>7</v>
      </c>
      <c r="U58" s="225"/>
      <c r="V58" s="224" t="s">
        <v>6</v>
      </c>
      <c r="W58" s="225"/>
    </row>
    <row r="59" spans="1:28">
      <c r="M59" s="31" t="s">
        <v>171</v>
      </c>
      <c r="N59" s="63">
        <v>15</v>
      </c>
      <c r="O59" s="24">
        <v>15</v>
      </c>
      <c r="P59" s="63">
        <v>40</v>
      </c>
      <c r="Q59" s="24">
        <v>40</v>
      </c>
      <c r="R59" s="64">
        <v>40</v>
      </c>
      <c r="S59" s="24">
        <v>40</v>
      </c>
      <c r="T59" s="63">
        <v>40</v>
      </c>
      <c r="U59" s="24">
        <v>40</v>
      </c>
      <c r="V59" s="64">
        <v>40</v>
      </c>
      <c r="W59" s="24">
        <v>40</v>
      </c>
    </row>
  </sheetData>
  <sheetProtection algorithmName="SHA-512" hashValue="3Chl1ipYlF9fonGeBQ8NICCiHu1AdopdGz21tL4JVww1OeVlEvc0VdGqe11v9ZKeov4i7nxulPhMekUuGFGzyw==" saltValue="lWzrNI6NoFxpA2ubg324Ig==" spinCount="100000" sheet="1" objects="1" scenarios="1"/>
  <mergeCells count="50">
    <mergeCell ref="A3:K3"/>
    <mergeCell ref="M41:O41"/>
    <mergeCell ref="M4:O4"/>
    <mergeCell ref="N5:S5"/>
    <mergeCell ref="M16:O16"/>
    <mergeCell ref="M24:O24"/>
    <mergeCell ref="N25:S25"/>
    <mergeCell ref="P18:Q18"/>
    <mergeCell ref="R18:S18"/>
    <mergeCell ref="T25:W25"/>
    <mergeCell ref="X25:AA25"/>
    <mergeCell ref="N17:S17"/>
    <mergeCell ref="T17:W17"/>
    <mergeCell ref="N18:O18"/>
    <mergeCell ref="T18:U18"/>
    <mergeCell ref="V18:W18"/>
    <mergeCell ref="T5:W5"/>
    <mergeCell ref="X5:AA5"/>
    <mergeCell ref="N6:O6"/>
    <mergeCell ref="P6:Q6"/>
    <mergeCell ref="R6:S6"/>
    <mergeCell ref="T6:U6"/>
    <mergeCell ref="V6:W6"/>
    <mergeCell ref="X6:Y6"/>
    <mergeCell ref="Z6:AA6"/>
    <mergeCell ref="N58:O58"/>
    <mergeCell ref="P58:Q58"/>
    <mergeCell ref="X26:Y26"/>
    <mergeCell ref="R58:S58"/>
    <mergeCell ref="T58:U58"/>
    <mergeCell ref="V58:W58"/>
    <mergeCell ref="X42:AA42"/>
    <mergeCell ref="T42:W42"/>
    <mergeCell ref="N42:S42"/>
    <mergeCell ref="P43:Q43"/>
    <mergeCell ref="M57:O57"/>
    <mergeCell ref="Z43:AA43"/>
    <mergeCell ref="X43:Y43"/>
    <mergeCell ref="X44:AA44"/>
    <mergeCell ref="T43:U43"/>
    <mergeCell ref="V43:W43"/>
    <mergeCell ref="T44:W44"/>
    <mergeCell ref="Z26:AA26"/>
    <mergeCell ref="N26:O26"/>
    <mergeCell ref="P26:Q26"/>
    <mergeCell ref="R26:S26"/>
    <mergeCell ref="T26:U26"/>
    <mergeCell ref="V26:W26"/>
    <mergeCell ref="R43:S43"/>
    <mergeCell ref="N43:O43"/>
  </mergeCells>
  <pageMargins left="0.7" right="0.7" top="0.75" bottom="0.75" header="0.3" footer="0.3"/>
  <pageSetup paperSize="9" scale="7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Document Control</vt:lpstr>
      <vt:lpstr>Input</vt:lpstr>
      <vt:lpstr>Output</vt:lpstr>
      <vt:lpstr>Variables</vt:lpstr>
      <vt:lpstr>Variables!Print_Area</vt:lpstr>
      <vt:lpstr>SmallSiteThreshold</vt:lpstr>
      <vt:lpstr>ThickClientBW</vt:lpstr>
      <vt:lpstr>ThickClientConcurrancy</vt:lpstr>
      <vt:lpstr>ThinClientBW</vt:lpstr>
      <vt:lpstr>VDIBronzeBW</vt:lpstr>
      <vt:lpstr>VDISilverGoldBW</vt:lpstr>
      <vt:lpstr>VirtualApplianceThreshold</vt:lpstr>
      <vt:lpstr>WANConcurrancy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2014-12-03T11:29:30Z</dcterms:created>
  <dcterms:modified xsi:type="dcterms:W3CDTF">2014-12-03T23:02:12Z</dcterms:modified>
</cp:coreProperties>
</file>